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0940" windowHeight="11640"/>
  </bookViews>
  <sheets>
    <sheet name="summary" sheetId="1" r:id="rId1"/>
  </sheets>
  <definedNames>
    <definedName name="asd">#REF!</definedName>
    <definedName name="asdf">#REF!</definedName>
    <definedName name="Committed">#REF!</definedName>
    <definedName name="Cost">#REF!</definedName>
    <definedName name="d">#REF!</definedName>
    <definedName name="GeoTO">#REF!</definedName>
    <definedName name="gsd">#REF!</definedName>
    <definedName name="ISD_Cost">#REF!</definedName>
  </definedNames>
  <calcPr calcId="145621" calcOnSave="0" concurrentCalc="0"/>
</workbook>
</file>

<file path=xl/calcChain.xml><?xml version="1.0" encoding="utf-8"?>
<calcChain xmlns="http://schemas.openxmlformats.org/spreadsheetml/2006/main">
  <c r="Y33" i="1" l="1"/>
  <c r="AA33" i="1"/>
  <c r="Y32" i="1"/>
  <c r="AA32" i="1"/>
  <c r="Y31" i="1"/>
  <c r="AA31" i="1"/>
  <c r="Y30" i="1"/>
  <c r="AA30" i="1"/>
  <c r="Y29" i="1"/>
  <c r="AA29" i="1"/>
  <c r="Y28" i="1"/>
  <c r="AA28" i="1"/>
  <c r="Y27" i="1"/>
  <c r="AA27" i="1"/>
  <c r="Y26" i="1"/>
  <c r="AA26" i="1"/>
  <c r="Y25" i="1"/>
  <c r="AA25" i="1"/>
  <c r="Y24" i="1"/>
  <c r="AA24" i="1"/>
  <c r="Y23" i="1"/>
  <c r="AA23" i="1"/>
  <c r="Y22" i="1"/>
  <c r="AA22" i="1"/>
  <c r="Y21" i="1"/>
  <c r="AA21" i="1"/>
  <c r="Y20" i="1"/>
  <c r="AA20" i="1"/>
  <c r="Y19" i="1"/>
  <c r="AA19" i="1"/>
  <c r="Y18" i="1"/>
  <c r="AA18" i="1"/>
  <c r="Y17" i="1"/>
  <c r="AA17" i="1"/>
  <c r="Y16" i="1"/>
  <c r="AA16" i="1"/>
  <c r="Y15" i="1"/>
  <c r="AA15" i="1"/>
  <c r="Y14" i="1"/>
  <c r="AA14" i="1"/>
  <c r="Y13" i="1"/>
  <c r="AA13" i="1"/>
  <c r="Y12" i="1"/>
  <c r="AA12" i="1"/>
  <c r="Y11" i="1"/>
  <c r="AA11" i="1"/>
  <c r="Y10" i="1"/>
  <c r="AA10" i="1"/>
  <c r="P33" i="1"/>
  <c r="R33" i="1"/>
  <c r="P32" i="1"/>
  <c r="R32" i="1"/>
  <c r="P31" i="1"/>
  <c r="R31" i="1"/>
  <c r="P30" i="1"/>
  <c r="R30" i="1"/>
  <c r="P29" i="1"/>
  <c r="R29" i="1"/>
  <c r="P28" i="1"/>
  <c r="R28" i="1"/>
  <c r="P27" i="1"/>
  <c r="R27" i="1"/>
  <c r="P26" i="1"/>
  <c r="R26" i="1"/>
  <c r="P25" i="1"/>
  <c r="R25" i="1"/>
  <c r="P24" i="1"/>
  <c r="R24" i="1"/>
  <c r="P23" i="1"/>
  <c r="R23" i="1"/>
  <c r="P22" i="1"/>
  <c r="R22" i="1"/>
  <c r="P21" i="1"/>
  <c r="R21" i="1"/>
  <c r="P20" i="1"/>
  <c r="R20" i="1"/>
  <c r="P19" i="1"/>
  <c r="R19" i="1"/>
  <c r="P18" i="1"/>
  <c r="R18" i="1"/>
  <c r="P17" i="1"/>
  <c r="R17" i="1"/>
  <c r="P16" i="1"/>
  <c r="R16" i="1"/>
  <c r="P15" i="1"/>
  <c r="R15" i="1"/>
  <c r="P14" i="1"/>
  <c r="R14" i="1"/>
  <c r="P13" i="1"/>
  <c r="R13" i="1"/>
  <c r="P12" i="1"/>
  <c r="R12" i="1"/>
  <c r="P11" i="1"/>
  <c r="R11" i="1"/>
  <c r="P10" i="1"/>
  <c r="R10" i="1"/>
  <c r="G33" i="1"/>
  <c r="I33" i="1"/>
  <c r="G32" i="1"/>
  <c r="I32" i="1"/>
  <c r="G31" i="1"/>
  <c r="I31" i="1"/>
  <c r="G30" i="1"/>
  <c r="I30" i="1"/>
  <c r="G29" i="1"/>
  <c r="I29" i="1"/>
  <c r="G28" i="1"/>
  <c r="I28" i="1"/>
  <c r="G27" i="1"/>
  <c r="I27" i="1"/>
  <c r="G26" i="1"/>
  <c r="I26" i="1"/>
  <c r="G25" i="1"/>
  <c r="I25" i="1"/>
  <c r="G24" i="1"/>
  <c r="I24" i="1"/>
  <c r="G23" i="1"/>
  <c r="I23" i="1"/>
  <c r="G22" i="1"/>
  <c r="I22" i="1"/>
  <c r="G21" i="1"/>
  <c r="I21" i="1"/>
  <c r="G20" i="1"/>
  <c r="I20" i="1"/>
  <c r="G19" i="1"/>
  <c r="I19" i="1"/>
  <c r="G18" i="1"/>
  <c r="I18" i="1"/>
  <c r="G17" i="1"/>
  <c r="I17" i="1"/>
  <c r="G16" i="1"/>
  <c r="I16" i="1"/>
  <c r="G15" i="1"/>
  <c r="I15" i="1"/>
  <c r="G14" i="1"/>
  <c r="I14" i="1"/>
  <c r="G13" i="1"/>
  <c r="I13" i="1"/>
  <c r="G12" i="1"/>
  <c r="I12" i="1"/>
  <c r="G11" i="1"/>
  <c r="I11" i="1"/>
  <c r="G10" i="1"/>
  <c r="I10" i="1"/>
  <c r="Z39" i="1"/>
  <c r="Z40" i="1"/>
  <c r="Z41" i="1"/>
  <c r="Z42" i="1"/>
  <c r="Z43" i="1"/>
  <c r="Z44" i="1"/>
  <c r="Z45" i="1"/>
  <c r="Z46" i="1"/>
  <c r="Z47" i="1"/>
  <c r="Z48" i="1"/>
  <c r="Z49" i="1"/>
  <c r="Z35" i="1"/>
  <c r="X48" i="1"/>
  <c r="W48" i="1"/>
  <c r="Y48" i="1"/>
  <c r="V48" i="1"/>
  <c r="U48" i="1"/>
  <c r="T48" i="1"/>
  <c r="Q48" i="1"/>
  <c r="O48" i="1"/>
  <c r="N48" i="1"/>
  <c r="P48" i="1"/>
  <c r="M48" i="1"/>
  <c r="L48" i="1"/>
  <c r="K48" i="1"/>
  <c r="H48" i="1"/>
  <c r="F48" i="1"/>
  <c r="E48" i="1"/>
  <c r="G48" i="1"/>
  <c r="D48" i="1"/>
  <c r="C48" i="1"/>
  <c r="B48" i="1"/>
  <c r="X47" i="1"/>
  <c r="W47" i="1"/>
  <c r="Y47" i="1"/>
  <c r="V47" i="1"/>
  <c r="U47" i="1"/>
  <c r="T47" i="1"/>
  <c r="Q47" i="1"/>
  <c r="O47" i="1"/>
  <c r="N47" i="1"/>
  <c r="P47" i="1"/>
  <c r="M47" i="1"/>
  <c r="L47" i="1"/>
  <c r="K47" i="1"/>
  <c r="H47" i="1"/>
  <c r="F47" i="1"/>
  <c r="E47" i="1"/>
  <c r="G47" i="1"/>
  <c r="D47" i="1"/>
  <c r="C47" i="1"/>
  <c r="B47" i="1"/>
  <c r="X46" i="1"/>
  <c r="W46" i="1"/>
  <c r="Y46" i="1"/>
  <c r="V46" i="1"/>
  <c r="U46" i="1"/>
  <c r="T46" i="1"/>
  <c r="Q46" i="1"/>
  <c r="O46" i="1"/>
  <c r="N46" i="1"/>
  <c r="P46" i="1"/>
  <c r="M46" i="1"/>
  <c r="L46" i="1"/>
  <c r="K46" i="1"/>
  <c r="H46" i="1"/>
  <c r="F46" i="1"/>
  <c r="E46" i="1"/>
  <c r="G46" i="1"/>
  <c r="D46" i="1"/>
  <c r="C46" i="1"/>
  <c r="B46" i="1"/>
  <c r="X45" i="1"/>
  <c r="W45" i="1"/>
  <c r="Y45" i="1"/>
  <c r="V45" i="1"/>
  <c r="U45" i="1"/>
  <c r="T45" i="1"/>
  <c r="Q45" i="1"/>
  <c r="O45" i="1"/>
  <c r="N45" i="1"/>
  <c r="P45" i="1"/>
  <c r="M45" i="1"/>
  <c r="L45" i="1"/>
  <c r="K45" i="1"/>
  <c r="H45" i="1"/>
  <c r="F45" i="1"/>
  <c r="E45" i="1"/>
  <c r="G45" i="1"/>
  <c r="D45" i="1"/>
  <c r="C45" i="1"/>
  <c r="B45" i="1"/>
  <c r="X44" i="1"/>
  <c r="W44" i="1"/>
  <c r="Y44" i="1"/>
  <c r="V44" i="1"/>
  <c r="U44" i="1"/>
  <c r="T44" i="1"/>
  <c r="Q44" i="1"/>
  <c r="O44" i="1"/>
  <c r="N44" i="1"/>
  <c r="P44" i="1"/>
  <c r="M44" i="1"/>
  <c r="L44" i="1"/>
  <c r="K44" i="1"/>
  <c r="H44" i="1"/>
  <c r="F44" i="1"/>
  <c r="E44" i="1"/>
  <c r="G44" i="1"/>
  <c r="D44" i="1"/>
  <c r="C44" i="1"/>
  <c r="B44" i="1"/>
  <c r="X43" i="1"/>
  <c r="W43" i="1"/>
  <c r="Y43" i="1"/>
  <c r="V43" i="1"/>
  <c r="U43" i="1"/>
  <c r="T43" i="1"/>
  <c r="Q43" i="1"/>
  <c r="O43" i="1"/>
  <c r="N43" i="1"/>
  <c r="P43" i="1"/>
  <c r="M43" i="1"/>
  <c r="L43" i="1"/>
  <c r="K43" i="1"/>
  <c r="H43" i="1"/>
  <c r="F43" i="1"/>
  <c r="E43" i="1"/>
  <c r="G43" i="1"/>
  <c r="D43" i="1"/>
  <c r="C43" i="1"/>
  <c r="B43" i="1"/>
  <c r="X42" i="1"/>
  <c r="W42" i="1"/>
  <c r="Y42" i="1"/>
  <c r="V42" i="1"/>
  <c r="U42" i="1"/>
  <c r="T42" i="1"/>
  <c r="Q42" i="1"/>
  <c r="O42" i="1"/>
  <c r="N42" i="1"/>
  <c r="P42" i="1"/>
  <c r="M42" i="1"/>
  <c r="L42" i="1"/>
  <c r="K42" i="1"/>
  <c r="H42" i="1"/>
  <c r="F42" i="1"/>
  <c r="E42" i="1"/>
  <c r="G42" i="1"/>
  <c r="D42" i="1"/>
  <c r="C42" i="1"/>
  <c r="B42" i="1"/>
  <c r="X41" i="1"/>
  <c r="W41" i="1"/>
  <c r="Y41" i="1"/>
  <c r="V41" i="1"/>
  <c r="U41" i="1"/>
  <c r="T41" i="1"/>
  <c r="Q41" i="1"/>
  <c r="O41" i="1"/>
  <c r="N41" i="1"/>
  <c r="P41" i="1"/>
  <c r="M41" i="1"/>
  <c r="L41" i="1"/>
  <c r="K41" i="1"/>
  <c r="H41" i="1"/>
  <c r="F41" i="1"/>
  <c r="E41" i="1"/>
  <c r="G41" i="1"/>
  <c r="D41" i="1"/>
  <c r="C41" i="1"/>
  <c r="B41" i="1"/>
  <c r="X40" i="1"/>
  <c r="W40" i="1"/>
  <c r="Y40" i="1"/>
  <c r="V40" i="1"/>
  <c r="U40" i="1"/>
  <c r="T40" i="1"/>
  <c r="Q40" i="1"/>
  <c r="O40" i="1"/>
  <c r="N40" i="1"/>
  <c r="P40" i="1"/>
  <c r="M40" i="1"/>
  <c r="L40" i="1"/>
  <c r="K40" i="1"/>
  <c r="H40" i="1"/>
  <c r="F40" i="1"/>
  <c r="E40" i="1"/>
  <c r="G40" i="1"/>
  <c r="D40" i="1"/>
  <c r="C40" i="1"/>
  <c r="B40" i="1"/>
  <c r="X39" i="1"/>
  <c r="X49" i="1"/>
  <c r="W39" i="1"/>
  <c r="W49" i="1"/>
  <c r="Y49" i="1"/>
  <c r="V39" i="1"/>
  <c r="V49" i="1"/>
  <c r="U39" i="1"/>
  <c r="U49" i="1"/>
  <c r="T39" i="1"/>
  <c r="T49" i="1"/>
  <c r="Q39" i="1"/>
  <c r="Q49" i="1"/>
  <c r="O39" i="1"/>
  <c r="O49" i="1"/>
  <c r="N39" i="1"/>
  <c r="N49" i="1"/>
  <c r="M39" i="1"/>
  <c r="M49" i="1"/>
  <c r="L39" i="1"/>
  <c r="L49" i="1"/>
  <c r="K39" i="1"/>
  <c r="K49" i="1"/>
  <c r="H39" i="1"/>
  <c r="H49" i="1"/>
  <c r="F39" i="1"/>
  <c r="F49" i="1"/>
  <c r="E39" i="1"/>
  <c r="E49" i="1"/>
  <c r="G49" i="1"/>
  <c r="D39" i="1"/>
  <c r="D49" i="1"/>
  <c r="C39" i="1"/>
  <c r="C49" i="1"/>
  <c r="B39" i="1"/>
  <c r="B49" i="1"/>
  <c r="X35" i="1"/>
  <c r="W35" i="1"/>
  <c r="Y35" i="1"/>
  <c r="V35" i="1"/>
  <c r="U35" i="1"/>
  <c r="T35" i="1"/>
  <c r="Q35" i="1"/>
  <c r="O35" i="1"/>
  <c r="N35" i="1"/>
  <c r="P35" i="1"/>
  <c r="M35" i="1"/>
  <c r="L35" i="1"/>
  <c r="K35" i="1"/>
  <c r="H35" i="1"/>
  <c r="F35" i="1"/>
  <c r="E35" i="1"/>
  <c r="G35" i="1"/>
  <c r="D35" i="1"/>
  <c r="C35" i="1"/>
  <c r="B35" i="1"/>
  <c r="P49" i="1"/>
  <c r="G39" i="1"/>
  <c r="P39" i="1"/>
  <c r="Y39" i="1"/>
</calcChain>
</file>

<file path=xl/sharedStrings.xml><?xml version="1.0" encoding="utf-8"?>
<sst xmlns="http://schemas.openxmlformats.org/spreadsheetml/2006/main" count="146" uniqueCount="61">
  <si>
    <t>2030 Installed On-Shore Wind Capacity</t>
  </si>
  <si>
    <t>Class 4+</t>
  </si>
  <si>
    <t>Class 3</t>
  </si>
  <si>
    <t>Wind</t>
  </si>
  <si>
    <t>Demand</t>
  </si>
  <si>
    <t xml:space="preserve">Wind%of </t>
  </si>
  <si>
    <t>No. of</t>
  </si>
  <si>
    <t>NEEM Region</t>
  </si>
  <si>
    <t>MW</t>
  </si>
  <si>
    <t>TWH</t>
  </si>
  <si>
    <t>Shapes</t>
  </si>
  <si>
    <t>Units</t>
  </si>
  <si>
    <t>ENT</t>
  </si>
  <si>
    <t>FRCC</t>
  </si>
  <si>
    <t>IESO</t>
  </si>
  <si>
    <t>MAPP_CA</t>
  </si>
  <si>
    <t>MAPP_US</t>
  </si>
  <si>
    <t>MISO_IN</t>
  </si>
  <si>
    <t>MISO_MI</t>
  </si>
  <si>
    <t>MISO_MO-IL</t>
  </si>
  <si>
    <t>MISO_W</t>
  </si>
  <si>
    <t>MISO_WUMS</t>
  </si>
  <si>
    <t>NE</t>
  </si>
  <si>
    <t>NEISO</t>
  </si>
  <si>
    <t>NonRTO_Midwest</t>
  </si>
  <si>
    <t>NYISO_A-F</t>
  </si>
  <si>
    <t>NYISO_G-I</t>
  </si>
  <si>
    <t>NYISO_J-K</t>
  </si>
  <si>
    <t>PJM_E</t>
  </si>
  <si>
    <t>PJM_ROM</t>
  </si>
  <si>
    <t>PJM_ROR</t>
  </si>
  <si>
    <t>SOCO</t>
  </si>
  <si>
    <t>SPP_N</t>
  </si>
  <si>
    <t>SPP_S</t>
  </si>
  <si>
    <t>TVA</t>
  </si>
  <si>
    <t>VACAR</t>
  </si>
  <si>
    <t>Total</t>
  </si>
  <si>
    <t>MISO</t>
  </si>
  <si>
    <t>NYISO</t>
  </si>
  <si>
    <t>PJM</t>
  </si>
  <si>
    <t>SPP-ENT</t>
  </si>
  <si>
    <t>#Wind</t>
  </si>
  <si>
    <t xml:space="preserve">                            Scenario 1 (F8S7)</t>
  </si>
  <si>
    <t xml:space="preserve">                          Scenario 2 (F6S10)</t>
  </si>
  <si>
    <t xml:space="preserve">                       Scenario 3 (F1S17)</t>
  </si>
  <si>
    <t>Draft 6/15</t>
  </si>
  <si>
    <t>Mean</t>
  </si>
  <si>
    <t>Min</t>
  </si>
  <si>
    <t>Max</t>
  </si>
  <si>
    <t>StDev</t>
  </si>
  <si>
    <t>25th</t>
  </si>
  <si>
    <t>75th</t>
  </si>
  <si>
    <t>If EWITS data is available by Balancing Area (pending with NREL), shape calculation is made by Balancing Area within MISO and SPP.</t>
  </si>
  <si>
    <t>Example MISO_W random stratification into 20 shapes.  Simple average across 8760 hours of hourly mean, minimum, 25th percentile, median, 75th percentile, maximum, and standard deviation across the 20 groups:</t>
  </si>
  <si>
    <t>No. of Wind Shapes: Up to Maximum of # of wind units, if wind % of demand is greater than 20% then 20 shapes; else between 1 and 999 MW of Wind, 1 Shape; 1000 and 4999 MW: 5; 5000 to 9999 MW: 10; 10000 MW and above: 20.</t>
  </si>
  <si>
    <t xml:space="preserve">Take EWITS sites by region, divide randomly into groups per # of shapes above.  Determine average hourly wind shape for each group.  Normalize each shape to Phase I annual capacity factor, separately for Class 4+ and Class 3. </t>
  </si>
  <si>
    <t>For each region, randomly assign shapes to individual wind units in GE MAPS such that Class 4+ and Class 3 total MW in total match Phase I Class 3 and 4+ split and match total wind build (subject to rounding).</t>
  </si>
  <si>
    <t>&lt;-- With shapes normalized to Class 4+ annual capacity factor in MISO_W of 38%.</t>
  </si>
  <si>
    <t>CommitmentPool</t>
  </si>
  <si>
    <t>Medn</t>
  </si>
  <si>
    <t>MISO_W 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</si>
</sst>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0.0"/>
    <numFmt numFmtId="166" formatCode="0.0%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2"/>
      <name val="Arial"/>
      <family val="2"/>
    </font>
    <font>
      <sz val="11"/>
      <name val="Times New Roman"/>
      <family val="1"/>
    </font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4" xfId="0" applyFont="1" applyBorder="1"/>
    <xf numFmtId="0" fontId="2" fillId="0" borderId="4" xfId="0" applyFont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9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5" xfId="0" applyBorder="1"/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5" xfId="0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/>
    <xf numFmtId="9" fontId="0" fillId="0" borderId="0" xfId="1" applyNumberFormat="1" applyFont="1"/>
    <xf numFmtId="3" fontId="0" fillId="0" borderId="5" xfId="0" applyNumberFormat="1" applyBorder="1"/>
    <xf numFmtId="9" fontId="0" fillId="0" borderId="5" xfId="1" applyNumberFormat="1" applyFont="1" applyBorder="1"/>
    <xf numFmtId="3" fontId="0" fillId="0" borderId="0" xfId="0" applyNumberFormat="1" applyFill="1" applyAlignment="1">
      <alignment horizontal="right"/>
    </xf>
    <xf numFmtId="3" fontId="0" fillId="0" borderId="0" xfId="0" applyNumberFormat="1" applyFill="1"/>
    <xf numFmtId="0" fontId="3" fillId="0" borderId="4" xfId="0" applyFont="1" applyBorder="1" applyAlignment="1">
      <alignment horizontal="right"/>
    </xf>
    <xf numFmtId="166" fontId="3" fillId="0" borderId="0" xfId="1" applyNumberFormat="1" applyFont="1"/>
  </cellXfs>
  <cellStyles count="124">
    <cellStyle name="_x0013_" xfId="2"/>
    <cellStyle name="Comma 2" xfId="3"/>
    <cellStyle name="Comma 2 2" xfId="4"/>
    <cellStyle name="Normal" xfId="0" builtinId="0"/>
    <cellStyle name="Normal 12" xfId="5"/>
    <cellStyle name="Normal 17 2" xfId="6"/>
    <cellStyle name="Normal 17 2 2" xfId="7"/>
    <cellStyle name="Normal 17 2 2 2" xfId="8"/>
    <cellStyle name="Normal 17 2 3" xfId="9"/>
    <cellStyle name="Normal 17 2 3 2" xfId="10"/>
    <cellStyle name="Normal 17 2 4" xfId="11"/>
    <cellStyle name="Normal 17 2 5" xfId="12"/>
    <cellStyle name="Normal 17 2 6" xfId="13"/>
    <cellStyle name="Normal 17 2 7" xfId="14"/>
    <cellStyle name="Normal 17 7" xfId="15"/>
    <cellStyle name="Normal 17 7 2" xfId="16"/>
    <cellStyle name="Normal 17 7 2 2" xfId="17"/>
    <cellStyle name="Normal 17 7 3" xfId="18"/>
    <cellStyle name="Normal 17 7 3 2" xfId="19"/>
    <cellStyle name="Normal 17 7 4" xfId="20"/>
    <cellStyle name="Normal 17 7 5" xfId="21"/>
    <cellStyle name="Normal 17 7 6" xfId="22"/>
    <cellStyle name="Normal 17 7 7" xfId="23"/>
    <cellStyle name="Normal 17 8" xfId="24"/>
    <cellStyle name="Normal 17 8 2" xfId="25"/>
    <cellStyle name="Normal 17 8 2 2" xfId="26"/>
    <cellStyle name="Normal 17 8 3" xfId="27"/>
    <cellStyle name="Normal 17 8 3 2" xfId="28"/>
    <cellStyle name="Normal 17 8 4" xfId="29"/>
    <cellStyle name="Normal 17 8 5" xfId="30"/>
    <cellStyle name="Normal 17 8 6" xfId="31"/>
    <cellStyle name="Normal 17 8 7" xfId="32"/>
    <cellStyle name="Normal 17 9" xfId="33"/>
    <cellStyle name="Normal 17 9 2" xfId="34"/>
    <cellStyle name="Normal 17 9 2 2" xfId="35"/>
    <cellStyle name="Normal 17 9 2 3" xfId="36"/>
    <cellStyle name="Normal 17 9 3" xfId="37"/>
    <cellStyle name="Normal 17 9 3 2" xfId="38"/>
    <cellStyle name="Normal 17 9 3 3" xfId="39"/>
    <cellStyle name="Normal 17 9 4" xfId="40"/>
    <cellStyle name="Normal 17 9 5" xfId="41"/>
    <cellStyle name="Normal 17 9 6" xfId="42"/>
    <cellStyle name="Normal 17 9 7" xfId="43"/>
    <cellStyle name="Normal 18" xfId="44"/>
    <cellStyle name="Normal 18 2" xfId="45"/>
    <cellStyle name="Normal 18 2 2" xfId="46"/>
    <cellStyle name="Normal 18 2 2 2" xfId="47"/>
    <cellStyle name="Normal 18 2 3" xfId="48"/>
    <cellStyle name="Normal 18 2 3 2" xfId="49"/>
    <cellStyle name="Normal 18 2 4" xfId="50"/>
    <cellStyle name="Normal 18 2 5" xfId="51"/>
    <cellStyle name="Normal 18 2 6" xfId="52"/>
    <cellStyle name="Normal 18 2 7" xfId="53"/>
    <cellStyle name="Normal 19" xfId="54"/>
    <cellStyle name="Normal 19 2" xfId="55"/>
    <cellStyle name="Normal 19 2 2" xfId="56"/>
    <cellStyle name="Normal 19 3" xfId="57"/>
    <cellStyle name="Normal 19 3 2" xfId="58"/>
    <cellStyle name="Normal 19 4" xfId="59"/>
    <cellStyle name="Normal 19 5" xfId="60"/>
    <cellStyle name="Normal 19 6" xfId="61"/>
    <cellStyle name="Normal 19 7" xfId="62"/>
    <cellStyle name="Normal 2" xfId="63"/>
    <cellStyle name="Normal 2 10" xfId="64"/>
    <cellStyle name="Normal 2 2" xfId="65"/>
    <cellStyle name="Normal 2 2 2" xfId="66"/>
    <cellStyle name="Normal 2 2 3" xfId="67"/>
    <cellStyle name="Normal 2 3" xfId="68"/>
    <cellStyle name="Normal 2 4" xfId="69"/>
    <cellStyle name="Normal 2 4 2" xfId="70"/>
    <cellStyle name="Normal 2 4 2 2" xfId="71"/>
    <cellStyle name="Normal 2 4 3" xfId="72"/>
    <cellStyle name="Normal 2 4 3 2" xfId="73"/>
    <cellStyle name="Normal 2 4 4" xfId="74"/>
    <cellStyle name="Normal 2 4 5" xfId="75"/>
    <cellStyle name="Normal 2 4 6" xfId="76"/>
    <cellStyle name="Normal 2 4 7" xfId="77"/>
    <cellStyle name="Normal 2 5" xfId="78"/>
    <cellStyle name="Normal 2 5 2" xfId="79"/>
    <cellStyle name="Normal 2 5 2 2" xfId="80"/>
    <cellStyle name="Normal 2 5 3" xfId="81"/>
    <cellStyle name="Normal 2 5 3 2" xfId="82"/>
    <cellStyle name="Normal 2 5 4" xfId="83"/>
    <cellStyle name="Normal 2 5 5" xfId="84"/>
    <cellStyle name="Normal 2 5 6" xfId="85"/>
    <cellStyle name="Normal 2 5 7" xfId="86"/>
    <cellStyle name="Normal 2 6" xfId="87"/>
    <cellStyle name="Normal 20" xfId="88"/>
    <cellStyle name="Normal 20 2" xfId="89"/>
    <cellStyle name="Normal 20 2 2" xfId="90"/>
    <cellStyle name="Normal 20 3" xfId="91"/>
    <cellStyle name="Normal 20 3 2" xfId="92"/>
    <cellStyle name="Normal 20 4" xfId="93"/>
    <cellStyle name="Normal 20 5" xfId="94"/>
    <cellStyle name="Normal 20 6" xfId="95"/>
    <cellStyle name="Normal 20 7" xfId="96"/>
    <cellStyle name="Normal 24" xfId="97"/>
    <cellStyle name="Normal 24 2" xfId="98"/>
    <cellStyle name="Normal 24 2 2" xfId="99"/>
    <cellStyle name="Normal 24 3" xfId="100"/>
    <cellStyle name="Normal 24 3 2" xfId="101"/>
    <cellStyle name="Normal 24 4" xfId="102"/>
    <cellStyle name="Normal 24 5" xfId="103"/>
    <cellStyle name="Normal 24 6" xfId="104"/>
    <cellStyle name="Normal 24 7" xfId="105"/>
    <cellStyle name="Normal 3" xfId="106"/>
    <cellStyle name="Normal 3 2" xfId="107"/>
    <cellStyle name="Normal 3 3" xfId="108"/>
    <cellStyle name="Normal 37" xfId="109"/>
    <cellStyle name="Normal 4" xfId="110"/>
    <cellStyle name="Normal 4 2" xfId="111"/>
    <cellStyle name="Normal 4 3" xfId="112"/>
    <cellStyle name="Normal 4 4" xfId="113"/>
    <cellStyle name="Normal 42" xfId="114"/>
    <cellStyle name="Normal 46" xfId="115"/>
    <cellStyle name="Normal 47" xfId="116"/>
    <cellStyle name="Normal 5" xfId="117"/>
    <cellStyle name="Normal 6" xfId="118"/>
    <cellStyle name="Normal 6 2" xfId="119"/>
    <cellStyle name="Normal 6 3" xfId="120"/>
    <cellStyle name="Normal 6 4" xfId="121"/>
    <cellStyle name="Normal 7" xfId="122"/>
    <cellStyle name="Normal 7 2" xfId="12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tabSelected="1" zoomScale="90" zoomScaleNormal="90" workbookViewId="0"/>
  </sheetViews>
  <sheetFormatPr defaultRowHeight="12.75" x14ac:dyDescent="0.2"/>
  <cols>
    <col min="1" max="1" width="16.85546875" customWidth="1"/>
    <col min="2" max="2" width="8.42578125" customWidth="1"/>
    <col min="3" max="3" width="7.28515625" bestFit="1" customWidth="1"/>
    <col min="4" max="4" width="8.28515625" bestFit="1" customWidth="1"/>
    <col min="5" max="5" width="7.28515625" bestFit="1" customWidth="1"/>
    <col min="6" max="7" width="8.5703125" bestFit="1" customWidth="1"/>
    <col min="8" max="8" width="6.7109375" bestFit="1" customWidth="1"/>
    <col min="9" max="9" width="7.7109375" bestFit="1" customWidth="1"/>
    <col min="10" max="10" width="2" customWidth="1"/>
    <col min="11" max="11" width="8.42578125" customWidth="1"/>
    <col min="12" max="12" width="7.28515625" bestFit="1" customWidth="1"/>
    <col min="13" max="13" width="8.28515625" bestFit="1" customWidth="1"/>
    <col min="14" max="14" width="6" bestFit="1" customWidth="1"/>
    <col min="15" max="15" width="8.5703125" bestFit="1" customWidth="1"/>
    <col min="16" max="16" width="8.5703125" customWidth="1"/>
    <col min="17" max="17" width="6.7109375" bestFit="1" customWidth="1"/>
    <col min="18" max="18" width="7.7109375" bestFit="1" customWidth="1"/>
    <col min="19" max="19" width="2.140625" customWidth="1"/>
    <col min="20" max="20" width="8.7109375" customWidth="1"/>
    <col min="21" max="21" width="7.28515625" bestFit="1" customWidth="1"/>
    <col min="22" max="22" width="7.140625" bestFit="1" customWidth="1"/>
    <col min="23" max="23" width="5.7109375" bestFit="1" customWidth="1"/>
    <col min="25" max="25" width="8.5703125" bestFit="1" customWidth="1"/>
    <col min="26" max="26" width="6.7109375" bestFit="1" customWidth="1"/>
    <col min="27" max="27" width="7.7109375" bestFit="1" customWidth="1"/>
  </cols>
  <sheetData>
    <row r="1" spans="1:27" x14ac:dyDescent="0.2">
      <c r="AA1" s="1" t="s">
        <v>45</v>
      </c>
    </row>
    <row r="2" spans="1:27" ht="15.75" x14ac:dyDescent="0.25">
      <c r="A2" s="2" t="s">
        <v>0</v>
      </c>
    </row>
    <row r="3" spans="1:27" x14ac:dyDescent="0.2">
      <c r="A3" s="3"/>
    </row>
    <row r="4" spans="1:27" x14ac:dyDescent="0.2">
      <c r="A4" s="4" t="s">
        <v>54</v>
      </c>
    </row>
    <row r="5" spans="1:27" x14ac:dyDescent="0.2">
      <c r="A5" s="4" t="s">
        <v>52</v>
      </c>
    </row>
    <row r="6" spans="1:27" x14ac:dyDescent="0.2">
      <c r="A6" s="4"/>
    </row>
    <row r="7" spans="1:27" x14ac:dyDescent="0.2">
      <c r="B7" s="5" t="s">
        <v>42</v>
      </c>
      <c r="C7" s="6"/>
      <c r="D7" s="6"/>
      <c r="E7" s="6"/>
      <c r="F7" s="6"/>
      <c r="G7" s="6"/>
      <c r="H7" s="6"/>
      <c r="I7" s="7"/>
      <c r="K7" s="5" t="s">
        <v>43</v>
      </c>
      <c r="L7" s="6"/>
      <c r="M7" s="6"/>
      <c r="N7" s="6"/>
      <c r="O7" s="6"/>
      <c r="P7" s="6"/>
      <c r="Q7" s="6"/>
      <c r="R7" s="7"/>
      <c r="T7" s="5" t="s">
        <v>44</v>
      </c>
      <c r="U7" s="6"/>
      <c r="V7" s="6"/>
      <c r="W7" s="6"/>
      <c r="X7" s="6"/>
      <c r="Y7" s="6"/>
      <c r="Z7" s="6"/>
      <c r="AA7" s="7"/>
    </row>
    <row r="8" spans="1:27" ht="15.75" customHeight="1" x14ac:dyDescent="0.2">
      <c r="B8" s="8" t="s">
        <v>1</v>
      </c>
      <c r="C8" s="8" t="s">
        <v>2</v>
      </c>
      <c r="D8" s="8" t="s">
        <v>3</v>
      </c>
      <c r="E8" s="8" t="s">
        <v>3</v>
      </c>
      <c r="F8" s="9" t="s">
        <v>4</v>
      </c>
      <c r="G8" s="10" t="s">
        <v>5</v>
      </c>
      <c r="H8" s="10" t="s">
        <v>41</v>
      </c>
      <c r="I8" s="8" t="s">
        <v>6</v>
      </c>
      <c r="J8" s="11"/>
      <c r="K8" s="8" t="s">
        <v>1</v>
      </c>
      <c r="L8" s="8" t="s">
        <v>2</v>
      </c>
      <c r="M8" s="8" t="s">
        <v>3</v>
      </c>
      <c r="N8" s="8" t="s">
        <v>3</v>
      </c>
      <c r="O8" s="9" t="s">
        <v>4</v>
      </c>
      <c r="P8" s="10" t="s">
        <v>5</v>
      </c>
      <c r="Q8" s="10" t="s">
        <v>41</v>
      </c>
      <c r="R8" s="8" t="s">
        <v>6</v>
      </c>
      <c r="S8" s="11"/>
      <c r="T8" s="8" t="s">
        <v>1</v>
      </c>
      <c r="U8" s="8" t="s">
        <v>2</v>
      </c>
      <c r="V8" s="8" t="s">
        <v>3</v>
      </c>
      <c r="W8" s="8" t="s">
        <v>3</v>
      </c>
      <c r="X8" s="9" t="s">
        <v>4</v>
      </c>
      <c r="Y8" s="10" t="s">
        <v>5</v>
      </c>
      <c r="Z8" s="10" t="s">
        <v>41</v>
      </c>
      <c r="AA8" s="8" t="s">
        <v>6</v>
      </c>
    </row>
    <row r="9" spans="1:27" ht="15.75" customHeight="1" x14ac:dyDescent="0.2">
      <c r="A9" s="12" t="s">
        <v>7</v>
      </c>
      <c r="B9" s="13" t="s">
        <v>8</v>
      </c>
      <c r="C9" s="13" t="s">
        <v>8</v>
      </c>
      <c r="D9" s="13" t="s">
        <v>8</v>
      </c>
      <c r="E9" s="13" t="s">
        <v>9</v>
      </c>
      <c r="F9" s="14" t="s">
        <v>9</v>
      </c>
      <c r="G9" s="14" t="s">
        <v>4</v>
      </c>
      <c r="H9" s="14" t="s">
        <v>11</v>
      </c>
      <c r="I9" s="13" t="s">
        <v>10</v>
      </c>
      <c r="J9" s="8"/>
      <c r="K9" s="13" t="s">
        <v>8</v>
      </c>
      <c r="L9" s="13" t="s">
        <v>8</v>
      </c>
      <c r="M9" s="13" t="s">
        <v>8</v>
      </c>
      <c r="N9" s="13" t="s">
        <v>9</v>
      </c>
      <c r="O9" s="14" t="s">
        <v>9</v>
      </c>
      <c r="P9" s="14" t="s">
        <v>4</v>
      </c>
      <c r="Q9" s="14" t="s">
        <v>11</v>
      </c>
      <c r="R9" s="13" t="s">
        <v>10</v>
      </c>
      <c r="S9" s="8"/>
      <c r="T9" s="13" t="s">
        <v>8</v>
      </c>
      <c r="U9" s="13" t="s">
        <v>8</v>
      </c>
      <c r="V9" s="13" t="s">
        <v>8</v>
      </c>
      <c r="W9" s="13" t="s">
        <v>9</v>
      </c>
      <c r="X9" s="14" t="s">
        <v>9</v>
      </c>
      <c r="Y9" s="14" t="s">
        <v>4</v>
      </c>
      <c r="Z9" s="14" t="s">
        <v>11</v>
      </c>
      <c r="AA9" s="13" t="s">
        <v>10</v>
      </c>
    </row>
    <row r="10" spans="1:27" x14ac:dyDescent="0.2">
      <c r="A10" t="s">
        <v>12</v>
      </c>
      <c r="B10" s="15">
        <v>207</v>
      </c>
      <c r="C10" s="15">
        <v>0</v>
      </c>
      <c r="D10" s="15">
        <v>207</v>
      </c>
      <c r="E10" s="16">
        <v>0.60991999999999991</v>
      </c>
      <c r="F10" s="17">
        <v>151.88999999999999</v>
      </c>
      <c r="G10" s="18">
        <f t="shared" ref="G10:G33" si="0">+E10/F10</f>
        <v>4.0155375600763711E-3</v>
      </c>
      <c r="H10" s="34">
        <v>6</v>
      </c>
      <c r="I10" s="19">
        <f>MIN(H10,IF(G10&gt;0.2,20,IF(D10&gt;10000,20,IF(D10&gt;5000,10,IF(D10&gt;1000,5,IF(D10&gt;0,1,0))))))</f>
        <v>1</v>
      </c>
      <c r="J10" s="20"/>
      <c r="K10" s="15">
        <v>107</v>
      </c>
      <c r="L10" s="15">
        <v>0</v>
      </c>
      <c r="M10" s="15">
        <v>107</v>
      </c>
      <c r="N10" s="17">
        <v>0.31526999999999999</v>
      </c>
      <c r="O10" s="17">
        <v>183.87</v>
      </c>
      <c r="P10" s="18">
        <f>+N10/O10</f>
        <v>1.7146353401860008E-3</v>
      </c>
      <c r="Q10" s="34">
        <v>4</v>
      </c>
      <c r="R10" s="19">
        <f>MIN(Q10,IF(P10&gt;0.2,20,IF(M10&gt;10000,20,IF(M10&gt;5000,10,IF(M10&gt;1000,5,IF(M10&gt;0,1,0))))))</f>
        <v>1</v>
      </c>
      <c r="S10" s="20"/>
      <c r="T10" s="15">
        <v>107</v>
      </c>
      <c r="U10" s="15">
        <v>0</v>
      </c>
      <c r="V10" s="21">
        <v>107</v>
      </c>
      <c r="W10" s="22">
        <v>0.31526999999999999</v>
      </c>
      <c r="X10" s="17">
        <v>190.15</v>
      </c>
      <c r="Y10" s="18">
        <f>+W10/X10</f>
        <v>1.6580068367078621E-3</v>
      </c>
      <c r="Z10" s="34">
        <v>4</v>
      </c>
      <c r="AA10" s="19">
        <f>MIN(Z10,IF(Y10&gt;0.2,20,IF(V10&gt;10000,20,IF(V10&gt;5000,10,IF(V10&gt;1000,5,IF(V10&gt;0,1,0))))))</f>
        <v>1</v>
      </c>
    </row>
    <row r="11" spans="1:27" x14ac:dyDescent="0.2">
      <c r="A11" t="s">
        <v>13</v>
      </c>
      <c r="B11" s="15">
        <v>0</v>
      </c>
      <c r="C11" s="15">
        <v>0</v>
      </c>
      <c r="D11" s="15">
        <v>0</v>
      </c>
      <c r="E11" s="16">
        <v>0</v>
      </c>
      <c r="F11" s="17">
        <v>248.36</v>
      </c>
      <c r="G11" s="18">
        <f t="shared" si="0"/>
        <v>0</v>
      </c>
      <c r="H11" s="34">
        <v>0</v>
      </c>
      <c r="I11" s="19">
        <f t="shared" ref="I11:I33" si="1">MIN(H11,IF(G11&gt;0.2,20,IF(D11&gt;10000,20,IF(D11&gt;5000,10,IF(D11&gt;1000,5,IF(D11&gt;0,1,0))))))</f>
        <v>0</v>
      </c>
      <c r="J11" s="20"/>
      <c r="K11" s="15">
        <v>0</v>
      </c>
      <c r="L11" s="15">
        <v>0</v>
      </c>
      <c r="M11" s="15">
        <v>0</v>
      </c>
      <c r="N11" s="17">
        <v>0</v>
      </c>
      <c r="O11" s="17">
        <v>275.57</v>
      </c>
      <c r="P11" s="18">
        <f>+N11/O11</f>
        <v>0</v>
      </c>
      <c r="Q11" s="34">
        <v>0</v>
      </c>
      <c r="R11" s="19">
        <f t="shared" ref="R11:R33" si="2">MIN(Q11,IF(P11&gt;0.2,20,IF(M11&gt;10000,20,IF(M11&gt;5000,10,IF(M11&gt;1000,5,IF(M11&gt;0,1,0))))))</f>
        <v>0</v>
      </c>
      <c r="S11" s="20"/>
      <c r="T11" s="15">
        <v>0</v>
      </c>
      <c r="U11" s="15">
        <v>0</v>
      </c>
      <c r="V11" s="21">
        <v>0</v>
      </c>
      <c r="W11" s="22">
        <v>0</v>
      </c>
      <c r="X11" s="17">
        <v>302.42</v>
      </c>
      <c r="Y11" s="18">
        <f t="shared" ref="Y11:Y35" si="3">+W11/X11</f>
        <v>0</v>
      </c>
      <c r="Z11" s="34">
        <v>0</v>
      </c>
      <c r="AA11" s="19">
        <f t="shared" ref="AA11:AA33" si="4">MIN(Z11,IF(Y11&gt;0.2,20,IF(V11&gt;10000,20,IF(V11&gt;5000,10,IF(V11&gt;1000,5,IF(V11&gt;0,1,0))))))</f>
        <v>0</v>
      </c>
    </row>
    <row r="12" spans="1:27" x14ac:dyDescent="0.2">
      <c r="A12" t="s">
        <v>14</v>
      </c>
      <c r="B12" s="15">
        <v>3385.9</v>
      </c>
      <c r="C12" s="15">
        <v>0</v>
      </c>
      <c r="D12" s="15">
        <v>3385.9</v>
      </c>
      <c r="E12" s="16">
        <v>8.4797499999999992</v>
      </c>
      <c r="F12" s="17">
        <v>122.45</v>
      </c>
      <c r="G12" s="18">
        <f t="shared" si="0"/>
        <v>6.9250714577378511E-2</v>
      </c>
      <c r="H12" s="34">
        <v>90</v>
      </c>
      <c r="I12" s="19">
        <f t="shared" si="1"/>
        <v>5</v>
      </c>
      <c r="J12" s="20"/>
      <c r="K12" s="15">
        <v>3385.9</v>
      </c>
      <c r="L12" s="15">
        <v>0</v>
      </c>
      <c r="M12" s="15">
        <v>3385.9</v>
      </c>
      <c r="N12" s="17">
        <v>8.4797499999999992</v>
      </c>
      <c r="O12" s="17">
        <v>146.15</v>
      </c>
      <c r="P12" s="18">
        <f>+N12/O12</f>
        <v>5.8020868970236054E-2</v>
      </c>
      <c r="Q12" s="34">
        <v>90</v>
      </c>
      <c r="R12" s="19">
        <f t="shared" si="2"/>
        <v>5</v>
      </c>
      <c r="S12" s="20"/>
      <c r="T12" s="15">
        <v>3385.9</v>
      </c>
      <c r="U12" s="15">
        <v>0</v>
      </c>
      <c r="V12" s="21">
        <v>3385.9</v>
      </c>
      <c r="W12" s="22">
        <v>8.4797499999999992</v>
      </c>
      <c r="X12" s="17">
        <v>148.22</v>
      </c>
      <c r="Y12" s="18">
        <f t="shared" si="3"/>
        <v>5.7210565375792735E-2</v>
      </c>
      <c r="Z12" s="34">
        <v>91</v>
      </c>
      <c r="AA12" s="19">
        <f t="shared" si="4"/>
        <v>5</v>
      </c>
    </row>
    <row r="13" spans="1:27" x14ac:dyDescent="0.2">
      <c r="A13" t="s">
        <v>15</v>
      </c>
      <c r="B13" s="15">
        <v>577.4</v>
      </c>
      <c r="C13" s="15">
        <v>0</v>
      </c>
      <c r="D13" s="15">
        <v>577.4</v>
      </c>
      <c r="E13" s="16">
        <v>1.4460599999999999</v>
      </c>
      <c r="F13" s="17">
        <v>51.26</v>
      </c>
      <c r="G13" s="18">
        <f t="shared" si="0"/>
        <v>2.821030042918455E-2</v>
      </c>
      <c r="H13" s="34">
        <v>5</v>
      </c>
      <c r="I13" s="19">
        <f t="shared" si="1"/>
        <v>1</v>
      </c>
      <c r="J13" s="20"/>
      <c r="K13" s="15">
        <v>577.4</v>
      </c>
      <c r="L13" s="15">
        <v>0</v>
      </c>
      <c r="M13" s="15">
        <v>577.4</v>
      </c>
      <c r="N13" s="17">
        <v>1.4460599999999999</v>
      </c>
      <c r="O13" s="17">
        <v>61.18</v>
      </c>
      <c r="P13" s="18">
        <f>+N13/O13</f>
        <v>2.3636155606407323E-2</v>
      </c>
      <c r="Q13" s="34">
        <v>5</v>
      </c>
      <c r="R13" s="19">
        <f t="shared" si="2"/>
        <v>1</v>
      </c>
      <c r="S13" s="20"/>
      <c r="T13" s="15">
        <v>577.4</v>
      </c>
      <c r="U13" s="15">
        <v>0</v>
      </c>
      <c r="V13" s="21">
        <v>577.4</v>
      </c>
      <c r="W13" s="22">
        <v>1.4460599999999999</v>
      </c>
      <c r="X13" s="17">
        <v>62.05</v>
      </c>
      <c r="Y13" s="18">
        <f t="shared" si="3"/>
        <v>2.3304754230459305E-2</v>
      </c>
      <c r="Z13" s="34">
        <v>5</v>
      </c>
      <c r="AA13" s="19">
        <f t="shared" si="4"/>
        <v>1</v>
      </c>
    </row>
    <row r="14" spans="1:27" x14ac:dyDescent="0.2">
      <c r="A14" t="s">
        <v>16</v>
      </c>
      <c r="B14" s="15">
        <v>9864.6299999999992</v>
      </c>
      <c r="C14" s="15">
        <v>0</v>
      </c>
      <c r="D14" s="15">
        <v>9864.6299999999992</v>
      </c>
      <c r="E14" s="16">
        <v>34.504199999999997</v>
      </c>
      <c r="F14" s="17">
        <v>28.63</v>
      </c>
      <c r="G14" s="18">
        <f t="shared" si="0"/>
        <v>1.2051763884037723</v>
      </c>
      <c r="H14" s="34">
        <v>58</v>
      </c>
      <c r="I14" s="19">
        <f t="shared" si="1"/>
        <v>20</v>
      </c>
      <c r="J14" s="20"/>
      <c r="K14" s="15">
        <v>7750.71</v>
      </c>
      <c r="L14" s="15">
        <v>0</v>
      </c>
      <c r="M14" s="15">
        <v>7750.71</v>
      </c>
      <c r="N14" s="17">
        <v>27.11018</v>
      </c>
      <c r="O14" s="17">
        <v>35.25</v>
      </c>
      <c r="P14" s="18">
        <f>+N14/O14</f>
        <v>0.76908312056737593</v>
      </c>
      <c r="Q14" s="34">
        <v>48</v>
      </c>
      <c r="R14" s="19">
        <f t="shared" si="2"/>
        <v>20</v>
      </c>
      <c r="S14" s="20"/>
      <c r="T14" s="15">
        <v>2491.75</v>
      </c>
      <c r="U14" s="15">
        <v>0</v>
      </c>
      <c r="V14" s="21">
        <v>2491.75</v>
      </c>
      <c r="W14" s="22">
        <v>8.7155799999999992</v>
      </c>
      <c r="X14" s="17">
        <v>34.86</v>
      </c>
      <c r="Y14" s="18">
        <f t="shared" si="3"/>
        <v>0.25001663798049339</v>
      </c>
      <c r="Z14" s="34">
        <v>21</v>
      </c>
      <c r="AA14" s="19">
        <f t="shared" si="4"/>
        <v>20</v>
      </c>
    </row>
    <row r="15" spans="1:27" x14ac:dyDescent="0.2">
      <c r="A15" t="s">
        <v>17</v>
      </c>
      <c r="B15" s="15">
        <v>535</v>
      </c>
      <c r="C15" s="15">
        <v>10832.65</v>
      </c>
      <c r="D15" s="15">
        <v>11367.65</v>
      </c>
      <c r="E15" s="16">
        <v>29.393819999999998</v>
      </c>
      <c r="F15" s="17">
        <v>92.18</v>
      </c>
      <c r="G15" s="18">
        <f t="shared" si="0"/>
        <v>0.31887415925363416</v>
      </c>
      <c r="H15" s="34">
        <v>13</v>
      </c>
      <c r="I15" s="19">
        <f t="shared" si="1"/>
        <v>13</v>
      </c>
      <c r="J15" s="20"/>
      <c r="K15" s="15">
        <v>535</v>
      </c>
      <c r="L15" s="15">
        <v>0</v>
      </c>
      <c r="M15" s="15">
        <v>535</v>
      </c>
      <c r="N15" s="17">
        <v>1.5530599999999999</v>
      </c>
      <c r="O15" s="17">
        <v>112.66</v>
      </c>
      <c r="P15" s="18">
        <f>+N15/O15</f>
        <v>1.3785371915497958E-2</v>
      </c>
      <c r="Q15" s="34">
        <v>2</v>
      </c>
      <c r="R15" s="19">
        <f t="shared" si="2"/>
        <v>1</v>
      </c>
      <c r="S15" s="20"/>
      <c r="T15" s="15">
        <v>535</v>
      </c>
      <c r="U15" s="15">
        <v>0</v>
      </c>
      <c r="V15" s="21">
        <v>535</v>
      </c>
      <c r="W15" s="22">
        <v>1.5530599999999999</v>
      </c>
      <c r="X15" s="17">
        <v>113.35</v>
      </c>
      <c r="Y15" s="18">
        <f t="shared" si="3"/>
        <v>1.3701455668284075E-2</v>
      </c>
      <c r="Z15" s="34">
        <v>2</v>
      </c>
      <c r="AA15" s="19">
        <f t="shared" si="4"/>
        <v>1</v>
      </c>
    </row>
    <row r="16" spans="1:27" x14ac:dyDescent="0.2">
      <c r="A16" t="s">
        <v>18</v>
      </c>
      <c r="B16" s="15">
        <v>761</v>
      </c>
      <c r="C16" s="15">
        <v>8427.15</v>
      </c>
      <c r="D16" s="15">
        <v>9188.15</v>
      </c>
      <c r="E16" s="16">
        <v>21.96893</v>
      </c>
      <c r="F16" s="17">
        <v>90.45</v>
      </c>
      <c r="G16" s="18">
        <f t="shared" si="0"/>
        <v>0.24288479823106687</v>
      </c>
      <c r="H16" s="34">
        <v>17</v>
      </c>
      <c r="I16" s="19">
        <f t="shared" si="1"/>
        <v>17</v>
      </c>
      <c r="J16" s="20"/>
      <c r="K16" s="15">
        <v>609.64</v>
      </c>
      <c r="L16" s="15">
        <v>2000</v>
      </c>
      <c r="M16" s="15">
        <v>2609.64</v>
      </c>
      <c r="N16" s="17">
        <v>6.3667499999999997</v>
      </c>
      <c r="O16" s="17">
        <v>110.24</v>
      </c>
      <c r="P16" s="18">
        <f>+N16/O16</f>
        <v>5.7753537735849056E-2</v>
      </c>
      <c r="Q16" s="34">
        <v>10</v>
      </c>
      <c r="R16" s="19">
        <f t="shared" si="2"/>
        <v>5</v>
      </c>
      <c r="S16" s="20"/>
      <c r="T16" s="15">
        <v>761</v>
      </c>
      <c r="U16" s="15">
        <v>2000</v>
      </c>
      <c r="V16" s="21">
        <v>2761</v>
      </c>
      <c r="W16" s="22">
        <v>6.7734700000000005</v>
      </c>
      <c r="X16" s="17">
        <v>110.04</v>
      </c>
      <c r="Y16" s="18">
        <f t="shared" si="3"/>
        <v>6.1554616503089785E-2</v>
      </c>
      <c r="Z16" s="34">
        <v>11</v>
      </c>
      <c r="AA16" s="19">
        <f t="shared" si="4"/>
        <v>5</v>
      </c>
    </row>
    <row r="17" spans="1:27" x14ac:dyDescent="0.2">
      <c r="A17" t="s">
        <v>19</v>
      </c>
      <c r="B17" s="15">
        <v>6278</v>
      </c>
      <c r="C17" s="15">
        <v>7529.77</v>
      </c>
      <c r="D17" s="15">
        <v>13807.77</v>
      </c>
      <c r="E17" s="16">
        <v>39.752429999999997</v>
      </c>
      <c r="F17" s="17">
        <v>92.8</v>
      </c>
      <c r="G17" s="18">
        <f t="shared" si="0"/>
        <v>0.42836670258620685</v>
      </c>
      <c r="H17" s="34">
        <v>14</v>
      </c>
      <c r="I17" s="19">
        <f t="shared" si="1"/>
        <v>14</v>
      </c>
      <c r="J17" s="20"/>
      <c r="K17" s="15">
        <v>678</v>
      </c>
      <c r="L17" s="15">
        <v>0</v>
      </c>
      <c r="M17" s="15">
        <v>678</v>
      </c>
      <c r="N17" s="17">
        <v>2.0751599999999999</v>
      </c>
      <c r="O17" s="17">
        <v>115.53</v>
      </c>
      <c r="P17" s="18">
        <f>+N17/O17</f>
        <v>1.796208776941054E-2</v>
      </c>
      <c r="Q17" s="34">
        <v>4</v>
      </c>
      <c r="R17" s="19">
        <f t="shared" si="2"/>
        <v>1</v>
      </c>
      <c r="S17" s="20"/>
      <c r="T17" s="15">
        <v>678</v>
      </c>
      <c r="U17" s="15">
        <v>0</v>
      </c>
      <c r="V17" s="21">
        <v>678</v>
      </c>
      <c r="W17" s="22">
        <v>2.0751599999999999</v>
      </c>
      <c r="X17" s="17">
        <v>112.82</v>
      </c>
      <c r="Y17" s="18">
        <f t="shared" si="3"/>
        <v>1.839354724339656E-2</v>
      </c>
      <c r="Z17" s="34">
        <v>4</v>
      </c>
      <c r="AA17" s="19">
        <f t="shared" si="4"/>
        <v>1</v>
      </c>
    </row>
    <row r="18" spans="1:27" x14ac:dyDescent="0.2">
      <c r="A18" t="s">
        <v>20</v>
      </c>
      <c r="B18" s="15">
        <v>73070.17</v>
      </c>
      <c r="C18" s="15">
        <v>0</v>
      </c>
      <c r="D18" s="15">
        <v>73070.17</v>
      </c>
      <c r="E18" s="16">
        <v>241.19807</v>
      </c>
      <c r="F18" s="17">
        <v>131.13</v>
      </c>
      <c r="G18" s="18">
        <f t="shared" si="0"/>
        <v>1.8393813009990088</v>
      </c>
      <c r="H18" s="34">
        <v>223</v>
      </c>
      <c r="I18" s="19">
        <f t="shared" si="1"/>
        <v>20</v>
      </c>
      <c r="J18" s="20"/>
      <c r="K18" s="15">
        <v>23246.23</v>
      </c>
      <c r="L18" s="15">
        <v>0</v>
      </c>
      <c r="M18" s="15">
        <v>23246.23</v>
      </c>
      <c r="N18" s="17">
        <v>76.733729999999994</v>
      </c>
      <c r="O18" s="17">
        <v>168.59</v>
      </c>
      <c r="P18" s="18">
        <f>+N18/O18</f>
        <v>0.4551499495818257</v>
      </c>
      <c r="Q18" s="34">
        <v>160</v>
      </c>
      <c r="R18" s="19">
        <f t="shared" si="2"/>
        <v>20</v>
      </c>
      <c r="S18" s="20"/>
      <c r="T18" s="15">
        <v>14328.11</v>
      </c>
      <c r="U18" s="15">
        <v>0</v>
      </c>
      <c r="V18" s="21">
        <v>14328.11</v>
      </c>
      <c r="W18" s="22">
        <v>47.295809999999996</v>
      </c>
      <c r="X18" s="17">
        <v>160.68</v>
      </c>
      <c r="Y18" s="18">
        <f t="shared" si="3"/>
        <v>0.29434783420463029</v>
      </c>
      <c r="Z18" s="34">
        <v>152</v>
      </c>
      <c r="AA18" s="19">
        <f t="shared" si="4"/>
        <v>20</v>
      </c>
    </row>
    <row r="19" spans="1:27" x14ac:dyDescent="0.2">
      <c r="A19" t="s">
        <v>21</v>
      </c>
      <c r="B19" s="15">
        <v>840</v>
      </c>
      <c r="C19" s="15">
        <v>2771.35</v>
      </c>
      <c r="D19" s="15">
        <v>3611.35</v>
      </c>
      <c r="E19" s="16">
        <v>9.3054299999999994</v>
      </c>
      <c r="F19" s="17">
        <v>58.35</v>
      </c>
      <c r="G19" s="18">
        <f t="shared" si="0"/>
        <v>0.15947609254498712</v>
      </c>
      <c r="H19" s="34">
        <v>39</v>
      </c>
      <c r="I19" s="19">
        <f t="shared" si="1"/>
        <v>5</v>
      </c>
      <c r="J19" s="20"/>
      <c r="K19" s="15">
        <v>809.2</v>
      </c>
      <c r="L19" s="15">
        <v>719.7</v>
      </c>
      <c r="M19" s="15">
        <v>1528.9</v>
      </c>
      <c r="N19" s="17">
        <v>4.10961</v>
      </c>
      <c r="O19" s="17">
        <v>72.62</v>
      </c>
      <c r="P19" s="18">
        <f>+N19/O19</f>
        <v>5.6590608647755433E-2</v>
      </c>
      <c r="Q19" s="34">
        <v>25</v>
      </c>
      <c r="R19" s="19">
        <f t="shared" si="2"/>
        <v>5</v>
      </c>
      <c r="S19" s="20"/>
      <c r="T19" s="15">
        <v>809.2</v>
      </c>
      <c r="U19" s="15">
        <v>719.7</v>
      </c>
      <c r="V19" s="21">
        <v>1528.9</v>
      </c>
      <c r="W19" s="22">
        <v>4.10961</v>
      </c>
      <c r="X19" s="17">
        <v>78.28</v>
      </c>
      <c r="Y19" s="18">
        <f t="shared" si="3"/>
        <v>5.2498850281042411E-2</v>
      </c>
      <c r="Z19" s="34">
        <v>24</v>
      </c>
      <c r="AA19" s="19">
        <f t="shared" si="4"/>
        <v>5</v>
      </c>
    </row>
    <row r="20" spans="1:27" x14ac:dyDescent="0.2">
      <c r="A20" t="s">
        <v>22</v>
      </c>
      <c r="B20" s="15">
        <v>15721.68</v>
      </c>
      <c r="C20" s="15">
        <v>0</v>
      </c>
      <c r="D20" s="15">
        <v>15721.68</v>
      </c>
      <c r="E20" s="16">
        <v>55.790120000000002</v>
      </c>
      <c r="F20" s="17">
        <v>30.37</v>
      </c>
      <c r="G20" s="18">
        <f t="shared" si="0"/>
        <v>1.8370141587092526</v>
      </c>
      <c r="H20" s="34">
        <v>59</v>
      </c>
      <c r="I20" s="19">
        <f t="shared" si="1"/>
        <v>20</v>
      </c>
      <c r="J20" s="20"/>
      <c r="K20" s="15">
        <v>2487.92</v>
      </c>
      <c r="L20" s="15">
        <v>0</v>
      </c>
      <c r="M20" s="15">
        <v>2487.92</v>
      </c>
      <c r="N20" s="17">
        <v>8.8286599999999993</v>
      </c>
      <c r="O20" s="17">
        <v>41.26</v>
      </c>
      <c r="P20" s="18">
        <f>+N20/O20</f>
        <v>0.21397624818225883</v>
      </c>
      <c r="Q20" s="34">
        <v>11</v>
      </c>
      <c r="R20" s="19">
        <f t="shared" si="2"/>
        <v>11</v>
      </c>
      <c r="S20" s="20"/>
      <c r="T20" s="15">
        <v>344</v>
      </c>
      <c r="U20" s="15">
        <v>0</v>
      </c>
      <c r="V20" s="21">
        <v>344</v>
      </c>
      <c r="W20" s="22">
        <v>1.22072</v>
      </c>
      <c r="X20" s="17">
        <v>37.450000000000003</v>
      </c>
      <c r="Y20" s="18">
        <f t="shared" si="3"/>
        <v>3.259599465954606E-2</v>
      </c>
      <c r="Z20" s="34">
        <v>6</v>
      </c>
      <c r="AA20" s="19">
        <f t="shared" si="4"/>
        <v>1</v>
      </c>
    </row>
    <row r="21" spans="1:27" x14ac:dyDescent="0.2">
      <c r="A21" t="s">
        <v>23</v>
      </c>
      <c r="B21" s="15">
        <v>5483</v>
      </c>
      <c r="C21" s="15">
        <v>0</v>
      </c>
      <c r="D21" s="15">
        <v>5483</v>
      </c>
      <c r="E21" s="16">
        <v>16.20523</v>
      </c>
      <c r="F21" s="17">
        <v>103.8</v>
      </c>
      <c r="G21" s="18">
        <f t="shared" si="0"/>
        <v>0.15611974951830443</v>
      </c>
      <c r="H21" s="34">
        <v>34</v>
      </c>
      <c r="I21" s="19">
        <f t="shared" si="1"/>
        <v>10</v>
      </c>
      <c r="J21" s="20"/>
      <c r="K21" s="15">
        <v>4598.58</v>
      </c>
      <c r="L21" s="15">
        <v>0</v>
      </c>
      <c r="M21" s="15">
        <v>4598.58</v>
      </c>
      <c r="N21" s="17">
        <v>13.59127</v>
      </c>
      <c r="O21" s="17">
        <v>132.78</v>
      </c>
      <c r="P21" s="18">
        <f>+N21/O21</f>
        <v>0.1023593161620726</v>
      </c>
      <c r="Q21" s="34">
        <v>28</v>
      </c>
      <c r="R21" s="19">
        <f t="shared" si="2"/>
        <v>5</v>
      </c>
      <c r="S21" s="20"/>
      <c r="T21" s="15">
        <v>5483</v>
      </c>
      <c r="U21" s="15">
        <v>0</v>
      </c>
      <c r="V21" s="21">
        <v>5483</v>
      </c>
      <c r="W21" s="22">
        <v>16.20523</v>
      </c>
      <c r="X21" s="17">
        <v>130.06</v>
      </c>
      <c r="Y21" s="18">
        <f t="shared" si="3"/>
        <v>0.12459810856527756</v>
      </c>
      <c r="Z21" s="34">
        <v>34</v>
      </c>
      <c r="AA21" s="19">
        <f t="shared" si="4"/>
        <v>10</v>
      </c>
    </row>
    <row r="22" spans="1:27" x14ac:dyDescent="0.2">
      <c r="A22" t="s">
        <v>24</v>
      </c>
      <c r="B22" s="15">
        <v>66</v>
      </c>
      <c r="C22" s="15">
        <v>0</v>
      </c>
      <c r="D22" s="15">
        <v>66</v>
      </c>
      <c r="E22" s="16">
        <v>0.15143000000000001</v>
      </c>
      <c r="F22" s="17">
        <v>57.82</v>
      </c>
      <c r="G22" s="18">
        <f t="shared" si="0"/>
        <v>2.6189899688689035E-3</v>
      </c>
      <c r="H22" s="34">
        <v>0</v>
      </c>
      <c r="I22" s="19">
        <f t="shared" si="1"/>
        <v>0</v>
      </c>
      <c r="J22" s="20"/>
      <c r="K22" s="15">
        <v>66</v>
      </c>
      <c r="L22" s="15">
        <v>0</v>
      </c>
      <c r="M22" s="15">
        <v>66</v>
      </c>
      <c r="N22" s="17">
        <v>0.15143000000000001</v>
      </c>
      <c r="O22" s="17">
        <v>68.12</v>
      </c>
      <c r="P22" s="18">
        <f>+N22/O22</f>
        <v>2.222988843217851E-3</v>
      </c>
      <c r="Q22" s="34">
        <v>0</v>
      </c>
      <c r="R22" s="19">
        <f t="shared" si="2"/>
        <v>0</v>
      </c>
      <c r="S22" s="20"/>
      <c r="T22" s="15">
        <v>66</v>
      </c>
      <c r="U22" s="15">
        <v>0</v>
      </c>
      <c r="V22" s="21">
        <v>66</v>
      </c>
      <c r="W22" s="22">
        <v>0.15143000000000001</v>
      </c>
      <c r="X22" s="17">
        <v>70.78</v>
      </c>
      <c r="Y22" s="18">
        <f t="shared" si="3"/>
        <v>2.1394461712348121E-3</v>
      </c>
      <c r="Z22" s="34">
        <v>0</v>
      </c>
      <c r="AA22" s="19">
        <f t="shared" si="4"/>
        <v>0</v>
      </c>
    </row>
    <row r="23" spans="1:27" x14ac:dyDescent="0.2">
      <c r="A23" t="s">
        <v>25</v>
      </c>
      <c r="B23" s="15">
        <v>2123</v>
      </c>
      <c r="C23" s="15">
        <v>5270.59</v>
      </c>
      <c r="D23" s="15">
        <v>7393.59</v>
      </c>
      <c r="E23" s="16">
        <v>19.13504</v>
      </c>
      <c r="F23" s="17">
        <v>54.83</v>
      </c>
      <c r="G23" s="18">
        <f t="shared" si="0"/>
        <v>0.34898850993981401</v>
      </c>
      <c r="H23" s="34">
        <v>202</v>
      </c>
      <c r="I23" s="19">
        <f t="shared" si="1"/>
        <v>20</v>
      </c>
      <c r="J23" s="20"/>
      <c r="K23" s="15">
        <v>2123</v>
      </c>
      <c r="L23" s="15">
        <v>2346.1</v>
      </c>
      <c r="M23" s="15">
        <v>4469.1000000000004</v>
      </c>
      <c r="N23" s="17">
        <v>11.93366</v>
      </c>
      <c r="O23" s="17">
        <v>64.05</v>
      </c>
      <c r="P23" s="18">
        <f>+N23/O23</f>
        <v>0.18631787665886027</v>
      </c>
      <c r="Q23" s="34">
        <v>187</v>
      </c>
      <c r="R23" s="19">
        <f t="shared" si="2"/>
        <v>5</v>
      </c>
      <c r="S23" s="20"/>
      <c r="T23" s="15">
        <v>2123</v>
      </c>
      <c r="U23" s="15">
        <v>2710.46</v>
      </c>
      <c r="V23" s="21">
        <v>4833.46</v>
      </c>
      <c r="W23" s="22">
        <v>12.830879999999999</v>
      </c>
      <c r="X23" s="17">
        <v>67.760000000000005</v>
      </c>
      <c r="Y23" s="18">
        <f t="shared" si="3"/>
        <v>0.18935773317591495</v>
      </c>
      <c r="Z23" s="34">
        <v>189</v>
      </c>
      <c r="AA23" s="19">
        <f t="shared" si="4"/>
        <v>5</v>
      </c>
    </row>
    <row r="24" spans="1:27" x14ac:dyDescent="0.2">
      <c r="A24" t="s">
        <v>26</v>
      </c>
      <c r="B24" s="15">
        <v>60</v>
      </c>
      <c r="C24" s="15">
        <v>231.72</v>
      </c>
      <c r="D24" s="15">
        <v>291.72000000000003</v>
      </c>
      <c r="E24" s="16">
        <v>0.74342999999999992</v>
      </c>
      <c r="F24" s="17">
        <v>17.61</v>
      </c>
      <c r="G24" s="18">
        <f t="shared" si="0"/>
        <v>4.2216354344122652E-2</v>
      </c>
      <c r="H24" s="34">
        <v>1</v>
      </c>
      <c r="I24" s="19">
        <f t="shared" si="1"/>
        <v>1</v>
      </c>
      <c r="J24" s="20"/>
      <c r="K24" s="15">
        <v>60</v>
      </c>
      <c r="L24" s="15">
        <v>0</v>
      </c>
      <c r="M24" s="15">
        <v>60</v>
      </c>
      <c r="N24" s="17">
        <v>0.17823</v>
      </c>
      <c r="O24" s="17">
        <v>19.940000000000001</v>
      </c>
      <c r="P24" s="18">
        <f>+N24/O24</f>
        <v>8.9383149448345033E-3</v>
      </c>
      <c r="Q24" s="34">
        <v>1</v>
      </c>
      <c r="R24" s="19">
        <f t="shared" si="2"/>
        <v>1</v>
      </c>
      <c r="S24" s="20"/>
      <c r="T24" s="15">
        <v>60</v>
      </c>
      <c r="U24" s="15">
        <v>0</v>
      </c>
      <c r="V24" s="21">
        <v>60</v>
      </c>
      <c r="W24" s="22">
        <v>0.17823</v>
      </c>
      <c r="X24" s="17">
        <v>21.53</v>
      </c>
      <c r="Y24" s="18">
        <f t="shared" si="3"/>
        <v>8.2782164421737105E-3</v>
      </c>
      <c r="Z24" s="34">
        <v>1</v>
      </c>
      <c r="AA24" s="19">
        <f t="shared" si="4"/>
        <v>1</v>
      </c>
    </row>
    <row r="25" spans="1:27" x14ac:dyDescent="0.2">
      <c r="A25" t="s">
        <v>27</v>
      </c>
      <c r="B25" s="15">
        <v>0</v>
      </c>
      <c r="C25" s="15">
        <v>0</v>
      </c>
      <c r="D25" s="15">
        <v>0</v>
      </c>
      <c r="E25" s="16">
        <v>0</v>
      </c>
      <c r="F25" s="17">
        <v>67.62</v>
      </c>
      <c r="G25" s="18">
        <f t="shared" si="0"/>
        <v>0</v>
      </c>
      <c r="H25" s="34">
        <v>0</v>
      </c>
      <c r="I25" s="19">
        <f t="shared" si="1"/>
        <v>0</v>
      </c>
      <c r="J25" s="20"/>
      <c r="K25" s="15">
        <v>0</v>
      </c>
      <c r="L25" s="15">
        <v>0</v>
      </c>
      <c r="M25" s="15">
        <v>0</v>
      </c>
      <c r="N25" s="17">
        <v>0</v>
      </c>
      <c r="O25" s="17">
        <v>77.47</v>
      </c>
      <c r="P25" s="18">
        <f>+N25/O25</f>
        <v>0</v>
      </c>
      <c r="Q25" s="34">
        <v>0</v>
      </c>
      <c r="R25" s="19">
        <f t="shared" si="2"/>
        <v>0</v>
      </c>
      <c r="S25" s="20"/>
      <c r="T25" s="15">
        <v>0</v>
      </c>
      <c r="U25" s="15">
        <v>0</v>
      </c>
      <c r="V25" s="21">
        <v>0</v>
      </c>
      <c r="W25" s="22">
        <v>0</v>
      </c>
      <c r="X25" s="17">
        <v>82.85</v>
      </c>
      <c r="Y25" s="18">
        <f t="shared" si="3"/>
        <v>0</v>
      </c>
      <c r="Z25" s="34">
        <v>0</v>
      </c>
      <c r="AA25" s="19">
        <f t="shared" si="4"/>
        <v>0</v>
      </c>
    </row>
    <row r="26" spans="1:27" x14ac:dyDescent="0.2">
      <c r="A26" t="s">
        <v>28</v>
      </c>
      <c r="B26" s="15">
        <v>460</v>
      </c>
      <c r="C26" s="15">
        <v>700</v>
      </c>
      <c r="D26" s="15">
        <v>1160</v>
      </c>
      <c r="E26" s="16">
        <v>2.1433599999999999</v>
      </c>
      <c r="F26" s="17">
        <v>108.19</v>
      </c>
      <c r="G26" s="18">
        <f t="shared" si="0"/>
        <v>1.9811073112117571E-2</v>
      </c>
      <c r="H26" s="34">
        <v>10</v>
      </c>
      <c r="I26" s="19">
        <f t="shared" si="1"/>
        <v>5</v>
      </c>
      <c r="J26" s="20"/>
      <c r="K26" s="15">
        <v>480</v>
      </c>
      <c r="L26" s="15">
        <v>700</v>
      </c>
      <c r="M26" s="15">
        <v>1180</v>
      </c>
      <c r="N26" s="17">
        <v>2.1831900000000002</v>
      </c>
      <c r="O26" s="17">
        <v>131.18</v>
      </c>
      <c r="P26" s="18">
        <f>+N26/O26</f>
        <v>1.6642704680591553E-2</v>
      </c>
      <c r="Q26" s="34">
        <v>8</v>
      </c>
      <c r="R26" s="19">
        <f t="shared" si="2"/>
        <v>5</v>
      </c>
      <c r="S26" s="20"/>
      <c r="T26" s="15">
        <v>460</v>
      </c>
      <c r="U26" s="15">
        <v>700</v>
      </c>
      <c r="V26" s="21">
        <v>1160</v>
      </c>
      <c r="W26" s="22">
        <v>2.1433599999999999</v>
      </c>
      <c r="X26" s="17">
        <v>132.88</v>
      </c>
      <c r="Y26" s="18">
        <f t="shared" si="3"/>
        <v>1.6130042143287178E-2</v>
      </c>
      <c r="Z26" s="34">
        <v>8</v>
      </c>
      <c r="AA26" s="19">
        <f t="shared" si="4"/>
        <v>5</v>
      </c>
    </row>
    <row r="27" spans="1:27" x14ac:dyDescent="0.2">
      <c r="A27" t="s">
        <v>29</v>
      </c>
      <c r="B27" s="15">
        <v>1961</v>
      </c>
      <c r="C27" s="15">
        <v>0</v>
      </c>
      <c r="D27" s="15">
        <v>1961</v>
      </c>
      <c r="E27" s="16">
        <v>4.9107399999999997</v>
      </c>
      <c r="F27" s="17">
        <v>135.16</v>
      </c>
      <c r="G27" s="18">
        <f t="shared" si="0"/>
        <v>3.6332790766498965E-2</v>
      </c>
      <c r="H27" s="34">
        <v>82</v>
      </c>
      <c r="I27" s="19">
        <f t="shared" si="1"/>
        <v>5</v>
      </c>
      <c r="J27" s="20"/>
      <c r="K27" s="15">
        <v>1961</v>
      </c>
      <c r="L27" s="15">
        <v>5810</v>
      </c>
      <c r="M27" s="15">
        <v>7771</v>
      </c>
      <c r="N27" s="17">
        <v>17.226140000000001</v>
      </c>
      <c r="O27" s="17">
        <v>164.06</v>
      </c>
      <c r="P27" s="18">
        <f>+N27/O27</f>
        <v>0.10499902474704377</v>
      </c>
      <c r="Q27" s="34">
        <v>97</v>
      </c>
      <c r="R27" s="19">
        <f t="shared" si="2"/>
        <v>10</v>
      </c>
      <c r="S27" s="20"/>
      <c r="T27" s="15">
        <v>1961</v>
      </c>
      <c r="U27" s="15">
        <v>5810</v>
      </c>
      <c r="V27" s="21">
        <v>7771</v>
      </c>
      <c r="W27" s="22">
        <v>17.226140000000001</v>
      </c>
      <c r="X27" s="17">
        <v>166.31</v>
      </c>
      <c r="Y27" s="18">
        <f t="shared" si="3"/>
        <v>0.10357849798568938</v>
      </c>
      <c r="Z27" s="34">
        <v>97</v>
      </c>
      <c r="AA27" s="19">
        <f t="shared" si="4"/>
        <v>10</v>
      </c>
    </row>
    <row r="28" spans="1:27" x14ac:dyDescent="0.2">
      <c r="A28" t="s">
        <v>30</v>
      </c>
      <c r="B28" s="15">
        <v>5797</v>
      </c>
      <c r="C28" s="15">
        <v>8712.24</v>
      </c>
      <c r="D28" s="15">
        <v>14509.24</v>
      </c>
      <c r="E28" s="16">
        <v>36.68289</v>
      </c>
      <c r="F28" s="17">
        <v>467.51</v>
      </c>
      <c r="G28" s="18">
        <f t="shared" si="0"/>
        <v>7.8464396483497678E-2</v>
      </c>
      <c r="H28" s="34">
        <v>238</v>
      </c>
      <c r="I28" s="19">
        <f t="shared" si="1"/>
        <v>20</v>
      </c>
      <c r="J28" s="20"/>
      <c r="K28" s="15">
        <v>5797</v>
      </c>
      <c r="L28" s="15">
        <v>50400</v>
      </c>
      <c r="M28" s="15">
        <v>56197</v>
      </c>
      <c r="N28" s="17">
        <v>134.93135999999998</v>
      </c>
      <c r="O28" s="17">
        <v>536.41999999999996</v>
      </c>
      <c r="P28" s="18">
        <f>+N28/O28</f>
        <v>0.25154050930241229</v>
      </c>
      <c r="Q28" s="34">
        <v>243</v>
      </c>
      <c r="R28" s="19">
        <f t="shared" si="2"/>
        <v>20</v>
      </c>
      <c r="S28" s="20"/>
      <c r="T28" s="15">
        <v>5797</v>
      </c>
      <c r="U28" s="15">
        <v>5317.4</v>
      </c>
      <c r="V28" s="21">
        <v>11114.4</v>
      </c>
      <c r="W28" s="22">
        <v>28.682040000000001</v>
      </c>
      <c r="X28" s="17">
        <v>572.72</v>
      </c>
      <c r="Y28" s="18">
        <f t="shared" si="3"/>
        <v>5.0080388322391395E-2</v>
      </c>
      <c r="Z28" s="34">
        <v>208</v>
      </c>
      <c r="AA28" s="19">
        <f t="shared" si="4"/>
        <v>20</v>
      </c>
    </row>
    <row r="29" spans="1:27" x14ac:dyDescent="0.2">
      <c r="A29" t="s">
        <v>31</v>
      </c>
      <c r="B29" s="15">
        <v>0</v>
      </c>
      <c r="C29" s="15">
        <v>0</v>
      </c>
      <c r="D29" s="15">
        <v>0</v>
      </c>
      <c r="E29" s="16">
        <v>0</v>
      </c>
      <c r="F29" s="17">
        <v>259.62</v>
      </c>
      <c r="G29" s="18">
        <f t="shared" si="0"/>
        <v>0</v>
      </c>
      <c r="H29" s="34">
        <v>0</v>
      </c>
      <c r="I29" s="19">
        <f t="shared" si="1"/>
        <v>0</v>
      </c>
      <c r="J29" s="20"/>
      <c r="K29" s="15">
        <v>0</v>
      </c>
      <c r="L29" s="15">
        <v>100</v>
      </c>
      <c r="M29" s="15">
        <v>100</v>
      </c>
      <c r="N29" s="17">
        <v>0.20915</v>
      </c>
      <c r="O29" s="17">
        <v>303.39</v>
      </c>
      <c r="P29" s="18">
        <f>+N29/O29</f>
        <v>6.8937670984541358E-4</v>
      </c>
      <c r="Q29" s="34">
        <v>1</v>
      </c>
      <c r="R29" s="19">
        <f t="shared" si="2"/>
        <v>1</v>
      </c>
      <c r="S29" s="20"/>
      <c r="T29" s="15">
        <v>0</v>
      </c>
      <c r="U29" s="15">
        <v>0</v>
      </c>
      <c r="V29" s="21">
        <v>0</v>
      </c>
      <c r="W29" s="22">
        <v>0</v>
      </c>
      <c r="X29" s="17">
        <v>321.38</v>
      </c>
      <c r="Y29" s="18">
        <f t="shared" si="3"/>
        <v>0</v>
      </c>
      <c r="Z29" s="34">
        <v>0</v>
      </c>
      <c r="AA29" s="19">
        <f t="shared" si="4"/>
        <v>0</v>
      </c>
    </row>
    <row r="30" spans="1:27" x14ac:dyDescent="0.2">
      <c r="A30" t="s">
        <v>32</v>
      </c>
      <c r="B30" s="15">
        <v>42910.01</v>
      </c>
      <c r="C30" s="15">
        <v>0</v>
      </c>
      <c r="D30" s="15">
        <v>42910.01</v>
      </c>
      <c r="E30" s="16">
        <v>146.52151999999998</v>
      </c>
      <c r="F30" s="17">
        <v>76.45</v>
      </c>
      <c r="G30" s="18">
        <f t="shared" si="0"/>
        <v>1.9165666448659251</v>
      </c>
      <c r="H30" s="34">
        <v>151</v>
      </c>
      <c r="I30" s="19">
        <f t="shared" si="1"/>
        <v>20</v>
      </c>
      <c r="J30" s="20"/>
      <c r="K30" s="15">
        <v>11951.27</v>
      </c>
      <c r="L30" s="15">
        <v>0</v>
      </c>
      <c r="M30" s="15">
        <v>11951.27</v>
      </c>
      <c r="N30" s="17">
        <v>41.040300000000002</v>
      </c>
      <c r="O30" s="17">
        <v>97.82</v>
      </c>
      <c r="P30" s="18">
        <f>+N30/O30</f>
        <v>0.41954917194847685</v>
      </c>
      <c r="Q30" s="34">
        <v>47</v>
      </c>
      <c r="R30" s="19">
        <f t="shared" si="2"/>
        <v>20</v>
      </c>
      <c r="S30" s="20"/>
      <c r="T30" s="15">
        <v>1498.56</v>
      </c>
      <c r="U30" s="15">
        <v>0</v>
      </c>
      <c r="V30" s="21">
        <v>1498.56</v>
      </c>
      <c r="W30" s="22">
        <v>5.14602</v>
      </c>
      <c r="X30" s="17">
        <v>92.74</v>
      </c>
      <c r="Y30" s="18">
        <f t="shared" si="3"/>
        <v>5.5488678024584862E-2</v>
      </c>
      <c r="Z30" s="34">
        <v>12</v>
      </c>
      <c r="AA30" s="19">
        <f t="shared" si="4"/>
        <v>5</v>
      </c>
    </row>
    <row r="31" spans="1:27" x14ac:dyDescent="0.2">
      <c r="A31" t="s">
        <v>33</v>
      </c>
      <c r="B31" s="15">
        <v>43393.94</v>
      </c>
      <c r="C31" s="15">
        <v>0</v>
      </c>
      <c r="D31" s="15">
        <v>43393.94</v>
      </c>
      <c r="E31" s="16">
        <v>147.09322</v>
      </c>
      <c r="F31" s="17">
        <v>154.38999999999999</v>
      </c>
      <c r="G31" s="18">
        <f t="shared" si="0"/>
        <v>0.9527380011658787</v>
      </c>
      <c r="H31" s="34">
        <v>190</v>
      </c>
      <c r="I31" s="19">
        <f t="shared" si="1"/>
        <v>20</v>
      </c>
      <c r="J31" s="20"/>
      <c r="K31" s="15">
        <v>26372.74</v>
      </c>
      <c r="L31" s="15">
        <v>0</v>
      </c>
      <c r="M31" s="15">
        <v>26372.74</v>
      </c>
      <c r="N31" s="17">
        <v>90.951149999999998</v>
      </c>
      <c r="O31" s="17">
        <v>195.45</v>
      </c>
      <c r="P31" s="18">
        <f>+N31/O31</f>
        <v>0.46534228702993097</v>
      </c>
      <c r="Q31" s="34">
        <v>116</v>
      </c>
      <c r="R31" s="19">
        <f t="shared" si="2"/>
        <v>20</v>
      </c>
      <c r="S31" s="20"/>
      <c r="T31" s="15">
        <v>5582.5</v>
      </c>
      <c r="U31" s="15">
        <v>0</v>
      </c>
      <c r="V31" s="21">
        <v>5582.5</v>
      </c>
      <c r="W31" s="22">
        <v>19.25225</v>
      </c>
      <c r="X31" s="17">
        <v>193.65</v>
      </c>
      <c r="Y31" s="18">
        <f t="shared" si="3"/>
        <v>9.9417764007229542E-2</v>
      </c>
      <c r="Z31" s="34">
        <v>50</v>
      </c>
      <c r="AA31" s="19">
        <f t="shared" si="4"/>
        <v>10</v>
      </c>
    </row>
    <row r="32" spans="1:27" x14ac:dyDescent="0.2">
      <c r="A32" t="s">
        <v>34</v>
      </c>
      <c r="B32" s="15">
        <v>29</v>
      </c>
      <c r="C32" s="15">
        <v>0</v>
      </c>
      <c r="D32" s="15">
        <v>29</v>
      </c>
      <c r="E32" s="16">
        <v>7.3939999999999992E-2</v>
      </c>
      <c r="F32" s="17">
        <v>162.63999999999999</v>
      </c>
      <c r="G32" s="18">
        <f t="shared" si="0"/>
        <v>4.5462370880472208E-4</v>
      </c>
      <c r="H32" s="34">
        <v>1</v>
      </c>
      <c r="I32" s="19">
        <f t="shared" si="1"/>
        <v>1</v>
      </c>
      <c r="J32" s="20"/>
      <c r="K32" s="15">
        <v>29</v>
      </c>
      <c r="L32" s="15">
        <v>100</v>
      </c>
      <c r="M32" s="15">
        <v>129</v>
      </c>
      <c r="N32" s="17">
        <v>0.28308999999999995</v>
      </c>
      <c r="O32" s="17">
        <v>199.35</v>
      </c>
      <c r="P32" s="18">
        <f>+N32/O32</f>
        <v>1.420065211938801E-3</v>
      </c>
      <c r="Q32" s="34">
        <v>2</v>
      </c>
      <c r="R32" s="19">
        <f t="shared" si="2"/>
        <v>1</v>
      </c>
      <c r="S32" s="20"/>
      <c r="T32" s="15">
        <v>29</v>
      </c>
      <c r="U32" s="15">
        <v>0</v>
      </c>
      <c r="V32" s="21">
        <v>29</v>
      </c>
      <c r="W32" s="22">
        <v>7.3939999999999992E-2</v>
      </c>
      <c r="X32" s="17">
        <v>198.83</v>
      </c>
      <c r="Y32" s="18">
        <f t="shared" si="3"/>
        <v>3.7187547150832362E-4</v>
      </c>
      <c r="Z32" s="34">
        <v>1</v>
      </c>
      <c r="AA32" s="19">
        <f t="shared" si="4"/>
        <v>1</v>
      </c>
    </row>
    <row r="33" spans="1:27" x14ac:dyDescent="0.2">
      <c r="A33" t="s">
        <v>35</v>
      </c>
      <c r="B33" s="15">
        <v>700</v>
      </c>
      <c r="C33" s="15">
        <v>2800</v>
      </c>
      <c r="D33" s="15">
        <v>3500</v>
      </c>
      <c r="E33" s="16">
        <v>7.8669899999999995</v>
      </c>
      <c r="F33" s="17">
        <v>244.08</v>
      </c>
      <c r="G33" s="18">
        <f t="shared" si="0"/>
        <v>3.2231194690265481E-2</v>
      </c>
      <c r="H33" s="34">
        <v>4</v>
      </c>
      <c r="I33" s="19">
        <f t="shared" si="1"/>
        <v>4</v>
      </c>
      <c r="J33" s="20"/>
      <c r="K33" s="15">
        <v>700</v>
      </c>
      <c r="L33" s="15">
        <v>2800</v>
      </c>
      <c r="M33" s="15">
        <v>3500</v>
      </c>
      <c r="N33" s="17">
        <v>7.8669899999999995</v>
      </c>
      <c r="O33" s="17">
        <v>295.83999999999997</v>
      </c>
      <c r="P33" s="18">
        <f>+N33/O33</f>
        <v>2.659204299621417E-2</v>
      </c>
      <c r="Q33" s="34">
        <v>5</v>
      </c>
      <c r="R33" s="19">
        <f t="shared" si="2"/>
        <v>5</v>
      </c>
      <c r="S33" s="20"/>
      <c r="T33" s="15">
        <v>700</v>
      </c>
      <c r="U33" s="15">
        <v>2800</v>
      </c>
      <c r="V33" s="21">
        <v>3500</v>
      </c>
      <c r="W33" s="22">
        <v>7.8669899999999995</v>
      </c>
      <c r="X33" s="17">
        <v>300.33</v>
      </c>
      <c r="Y33" s="18">
        <f t="shared" si="3"/>
        <v>2.6194486065328138E-2</v>
      </c>
      <c r="Z33" s="34">
        <v>4</v>
      </c>
      <c r="AA33" s="19">
        <f t="shared" si="4"/>
        <v>4</v>
      </c>
    </row>
    <row r="34" spans="1:27" ht="3" customHeight="1" thickBot="1" x14ac:dyDescent="0.25">
      <c r="A34" s="23"/>
      <c r="B34" s="24"/>
      <c r="C34" s="24"/>
      <c r="D34" s="24"/>
      <c r="E34" s="24"/>
      <c r="F34" s="24"/>
      <c r="G34" s="24"/>
      <c r="H34" s="24"/>
      <c r="I34" s="25"/>
      <c r="J34" s="26"/>
      <c r="K34" s="24"/>
      <c r="L34" s="24"/>
      <c r="M34" s="24"/>
      <c r="N34" s="24"/>
      <c r="O34" s="24"/>
      <c r="P34" s="24"/>
      <c r="Q34" s="24"/>
      <c r="R34" s="25"/>
      <c r="S34" s="26"/>
      <c r="T34" s="24"/>
      <c r="U34" s="24"/>
      <c r="V34" s="27"/>
      <c r="W34" s="24"/>
      <c r="X34" s="24"/>
      <c r="Y34" s="24"/>
      <c r="Z34" s="24"/>
      <c r="AA34" s="25"/>
    </row>
    <row r="35" spans="1:27" ht="13.5" thickTop="1" x14ac:dyDescent="0.2">
      <c r="A35" t="s">
        <v>36</v>
      </c>
      <c r="B35" s="28">
        <f>SUM(B10:B33)</f>
        <v>214223.73</v>
      </c>
      <c r="C35" s="28">
        <f>SUM(C10:C33)</f>
        <v>47275.469999999994</v>
      </c>
      <c r="D35" s="28">
        <f>SUM(D10:D33)</f>
        <v>261499.2</v>
      </c>
      <c r="E35" s="29">
        <f>SUM(E10:E33)</f>
        <v>823.97651999999994</v>
      </c>
      <c r="F35" s="28">
        <f>SUM(F10:F33)</f>
        <v>3007.5899999999992</v>
      </c>
      <c r="G35" s="18">
        <f>+E35/F35</f>
        <v>0.27396570676189247</v>
      </c>
      <c r="H35" s="34">
        <f>SUM(H10:H33)</f>
        <v>1437</v>
      </c>
      <c r="I35" s="28"/>
      <c r="J35" s="19"/>
      <c r="K35" s="28">
        <f>SUM(K10:K33)</f>
        <v>94325.59</v>
      </c>
      <c r="L35" s="28">
        <f>SUM(L10:L33)</f>
        <v>64975.8</v>
      </c>
      <c r="M35" s="28">
        <f>SUM(M10:M33)</f>
        <v>159301.39000000001</v>
      </c>
      <c r="N35" s="29">
        <f>SUM(N10:N33)</f>
        <v>457.56419</v>
      </c>
      <c r="O35" s="28">
        <f>SUM(O10:O33)</f>
        <v>3608.7899999999995</v>
      </c>
      <c r="P35" s="18">
        <f>+N35/O35</f>
        <v>0.12679158111167457</v>
      </c>
      <c r="Q35" s="34">
        <f>SUM(Q10:Q33)</f>
        <v>1094</v>
      </c>
      <c r="R35" s="19"/>
      <c r="S35" s="19"/>
      <c r="T35" s="28">
        <f>SUM(T10:T33)</f>
        <v>47777.42</v>
      </c>
      <c r="U35" s="28">
        <f>SUM(U10:U33)</f>
        <v>20057.559999999998</v>
      </c>
      <c r="V35" s="28">
        <f>SUM(V10:V33)</f>
        <v>67834.98000000001</v>
      </c>
      <c r="W35" s="29">
        <f>SUM(W10:W33)</f>
        <v>191.74099999999999</v>
      </c>
      <c r="X35" s="28">
        <f>SUM(X10:X33)</f>
        <v>3702.14</v>
      </c>
      <c r="Y35" s="18">
        <f t="shared" si="3"/>
        <v>5.1791936555613781E-2</v>
      </c>
      <c r="Z35" s="34">
        <f t="shared" ref="Z35" si="5">SUM(Z10:Z33)</f>
        <v>924</v>
      </c>
      <c r="AA35" s="19"/>
    </row>
    <row r="36" spans="1:27" x14ac:dyDescent="0.2">
      <c r="B36" s="28"/>
      <c r="C36" s="28"/>
      <c r="D36" s="28"/>
      <c r="E36" s="28"/>
      <c r="F36" s="28"/>
      <c r="G36" s="28"/>
      <c r="H36" s="25"/>
      <c r="I36" s="28"/>
      <c r="J36" s="19"/>
      <c r="K36" s="28"/>
      <c r="L36" s="28"/>
      <c r="M36" s="28"/>
      <c r="N36" s="28"/>
      <c r="O36" s="28"/>
      <c r="P36" s="28"/>
      <c r="Q36" s="25"/>
      <c r="R36" s="19"/>
      <c r="S36" s="19"/>
      <c r="T36" s="28"/>
      <c r="U36" s="28"/>
      <c r="V36" s="28"/>
      <c r="W36" s="28"/>
      <c r="X36" s="28"/>
      <c r="Y36" s="28"/>
      <c r="Z36" s="25"/>
      <c r="AA36" s="19"/>
    </row>
    <row r="37" spans="1:27" ht="12.75" customHeight="1" x14ac:dyDescent="0.2">
      <c r="B37" s="8" t="s">
        <v>1</v>
      </c>
      <c r="C37" s="8" t="s">
        <v>2</v>
      </c>
      <c r="D37" s="8" t="s">
        <v>3</v>
      </c>
      <c r="E37" s="8" t="s">
        <v>3</v>
      </c>
      <c r="F37" s="9" t="s">
        <v>4</v>
      </c>
      <c r="G37" s="10" t="s">
        <v>5</v>
      </c>
      <c r="H37" s="10" t="s">
        <v>41</v>
      </c>
      <c r="I37" s="19"/>
      <c r="J37" s="19"/>
      <c r="K37" s="8" t="s">
        <v>1</v>
      </c>
      <c r="L37" s="8" t="s">
        <v>2</v>
      </c>
      <c r="M37" s="8" t="s">
        <v>3</v>
      </c>
      <c r="N37" s="8" t="s">
        <v>3</v>
      </c>
      <c r="O37" s="9" t="s">
        <v>4</v>
      </c>
      <c r="P37" s="10" t="s">
        <v>5</v>
      </c>
      <c r="Q37" s="10" t="s">
        <v>41</v>
      </c>
      <c r="R37" s="19"/>
      <c r="S37" s="19"/>
      <c r="T37" s="8" t="s">
        <v>1</v>
      </c>
      <c r="U37" s="8" t="s">
        <v>2</v>
      </c>
      <c r="V37" s="8" t="s">
        <v>3</v>
      </c>
      <c r="W37" s="8" t="s">
        <v>3</v>
      </c>
      <c r="X37" s="9" t="s">
        <v>4</v>
      </c>
      <c r="Y37" s="10" t="s">
        <v>5</v>
      </c>
      <c r="Z37" s="10" t="s">
        <v>41</v>
      </c>
      <c r="AA37" s="19"/>
    </row>
    <row r="38" spans="1:27" x14ac:dyDescent="0.2">
      <c r="A38" s="12" t="s">
        <v>58</v>
      </c>
      <c r="B38" s="13" t="s">
        <v>8</v>
      </c>
      <c r="C38" s="13" t="s">
        <v>8</v>
      </c>
      <c r="D38" s="13" t="s">
        <v>8</v>
      </c>
      <c r="E38" s="13" t="s">
        <v>9</v>
      </c>
      <c r="F38" s="14" t="s">
        <v>9</v>
      </c>
      <c r="G38" s="14" t="s">
        <v>4</v>
      </c>
      <c r="H38" s="14" t="s">
        <v>11</v>
      </c>
      <c r="I38" s="19"/>
      <c r="J38" s="19"/>
      <c r="K38" s="13" t="s">
        <v>8</v>
      </c>
      <c r="L38" s="13" t="s">
        <v>8</v>
      </c>
      <c r="M38" s="13" t="s">
        <v>8</v>
      </c>
      <c r="N38" s="13" t="s">
        <v>9</v>
      </c>
      <c r="O38" s="14" t="s">
        <v>9</v>
      </c>
      <c r="P38" s="14" t="s">
        <v>4</v>
      </c>
      <c r="Q38" s="14" t="s">
        <v>11</v>
      </c>
      <c r="R38" s="19"/>
      <c r="S38" s="19"/>
      <c r="T38" s="13" t="s">
        <v>8</v>
      </c>
      <c r="U38" s="13" t="s">
        <v>8</v>
      </c>
      <c r="V38" s="13" t="s">
        <v>8</v>
      </c>
      <c r="W38" s="13" t="s">
        <v>9</v>
      </c>
      <c r="X38" s="14" t="s">
        <v>9</v>
      </c>
      <c r="Y38" s="14" t="s">
        <v>4</v>
      </c>
      <c r="Z38" s="14" t="s">
        <v>11</v>
      </c>
      <c r="AA38" s="19"/>
    </row>
    <row r="39" spans="1:27" x14ac:dyDescent="0.2">
      <c r="A39" t="s">
        <v>13</v>
      </c>
      <c r="B39" s="30">
        <f>+B11</f>
        <v>0</v>
      </c>
      <c r="C39" s="30">
        <f t="shared" ref="C39:D40" si="6">+C11</f>
        <v>0</v>
      </c>
      <c r="D39" s="30">
        <f t="shared" si="6"/>
        <v>0</v>
      </c>
      <c r="E39" s="30">
        <f>+E11</f>
        <v>0</v>
      </c>
      <c r="F39" s="30">
        <f>+F11</f>
        <v>248.36</v>
      </c>
      <c r="G39" s="31">
        <f t="shared" ref="G39:G49" si="7">+E39/F39</f>
        <v>0</v>
      </c>
      <c r="H39" s="30">
        <f>+H11</f>
        <v>0</v>
      </c>
      <c r="K39" s="30">
        <f>+K11</f>
        <v>0</v>
      </c>
      <c r="L39" s="30">
        <f t="shared" ref="L39:M40" si="8">+L11</f>
        <v>0</v>
      </c>
      <c r="M39" s="30">
        <f t="shared" si="8"/>
        <v>0</v>
      </c>
      <c r="N39" s="30">
        <f>+N11</f>
        <v>0</v>
      </c>
      <c r="O39" s="30">
        <f>+O11</f>
        <v>275.57</v>
      </c>
      <c r="P39" s="31">
        <f>+N39/O39</f>
        <v>0</v>
      </c>
      <c r="Q39" s="35">
        <f>+Q11</f>
        <v>0</v>
      </c>
      <c r="T39" s="30">
        <f>+T11</f>
        <v>0</v>
      </c>
      <c r="U39" s="30">
        <f t="shared" ref="U39:V40" si="9">+U11</f>
        <v>0</v>
      </c>
      <c r="V39" s="30">
        <f t="shared" si="9"/>
        <v>0</v>
      </c>
      <c r="W39" s="30">
        <f>+W11</f>
        <v>0</v>
      </c>
      <c r="X39" s="30">
        <f>+X11</f>
        <v>302.42</v>
      </c>
      <c r="Y39" s="31">
        <f t="shared" ref="Y39:Y49" si="10">+W39/X39</f>
        <v>0</v>
      </c>
      <c r="Z39" s="30">
        <f>+Z11</f>
        <v>0</v>
      </c>
    </row>
    <row r="40" spans="1:27" x14ac:dyDescent="0.2">
      <c r="A40" t="s">
        <v>14</v>
      </c>
      <c r="B40" s="30">
        <f>+B12</f>
        <v>3385.9</v>
      </c>
      <c r="C40" s="30">
        <f t="shared" si="6"/>
        <v>0</v>
      </c>
      <c r="D40" s="30">
        <f t="shared" si="6"/>
        <v>3385.9</v>
      </c>
      <c r="E40" s="30">
        <f>+E12</f>
        <v>8.4797499999999992</v>
      </c>
      <c r="F40" s="30">
        <f>+F12</f>
        <v>122.45</v>
      </c>
      <c r="G40" s="31">
        <f t="shared" si="7"/>
        <v>6.9250714577378511E-2</v>
      </c>
      <c r="H40" s="30">
        <f>+H12</f>
        <v>90</v>
      </c>
      <c r="K40" s="30">
        <f>+K12</f>
        <v>3385.9</v>
      </c>
      <c r="L40" s="30">
        <f t="shared" si="8"/>
        <v>0</v>
      </c>
      <c r="M40" s="30">
        <f t="shared" si="8"/>
        <v>3385.9</v>
      </c>
      <c r="N40" s="30">
        <f>+N12</f>
        <v>8.4797499999999992</v>
      </c>
      <c r="O40" s="30">
        <f>+O12</f>
        <v>146.15</v>
      </c>
      <c r="P40" s="31">
        <f>+N40/O40</f>
        <v>5.8020868970236054E-2</v>
      </c>
      <c r="Q40" s="35">
        <f>+Q12</f>
        <v>90</v>
      </c>
      <c r="T40" s="30">
        <f>+T12</f>
        <v>3385.9</v>
      </c>
      <c r="U40" s="30">
        <f t="shared" si="9"/>
        <v>0</v>
      </c>
      <c r="V40" s="30">
        <f t="shared" si="9"/>
        <v>3385.9</v>
      </c>
      <c r="W40" s="30">
        <f>+W12</f>
        <v>8.4797499999999992</v>
      </c>
      <c r="X40" s="30">
        <f>+X12</f>
        <v>148.22</v>
      </c>
      <c r="Y40" s="31">
        <f t="shared" si="10"/>
        <v>5.7210565375792735E-2</v>
      </c>
      <c r="Z40" s="30">
        <f>+Z12</f>
        <v>91</v>
      </c>
    </row>
    <row r="41" spans="1:27" x14ac:dyDescent="0.2">
      <c r="A41" t="s">
        <v>37</v>
      </c>
      <c r="B41" s="30">
        <f>SUM(B13:B19)</f>
        <v>91926.2</v>
      </c>
      <c r="C41" s="30">
        <f>SUM(C13:C19)</f>
        <v>29560.92</v>
      </c>
      <c r="D41" s="30">
        <f>SUM(D13:D19)</f>
        <v>121487.12000000001</v>
      </c>
      <c r="E41" s="30">
        <f>SUM(E13:E19)</f>
        <v>377.56894</v>
      </c>
      <c r="F41" s="30">
        <f>SUM(F13:F19)</f>
        <v>544.79999999999995</v>
      </c>
      <c r="G41" s="31">
        <f t="shared" si="7"/>
        <v>0.69304137298091051</v>
      </c>
      <c r="H41" s="30">
        <f>SUM(H13:H19)</f>
        <v>369</v>
      </c>
      <c r="K41" s="30">
        <f>SUM(K13:K19)</f>
        <v>34206.179999999993</v>
      </c>
      <c r="L41" s="30">
        <f>SUM(L13:L19)</f>
        <v>2719.7</v>
      </c>
      <c r="M41" s="30">
        <f>SUM(M13:M19)</f>
        <v>36925.879999999997</v>
      </c>
      <c r="N41" s="30">
        <f>SUM(N13:N19)</f>
        <v>119.39455</v>
      </c>
      <c r="O41" s="30">
        <f>SUM(O13:O19)</f>
        <v>676.07</v>
      </c>
      <c r="P41" s="31">
        <f>+N41/O41</f>
        <v>0.17660086973242414</v>
      </c>
      <c r="Q41" s="35">
        <f>SUM(Q13:Q19)</f>
        <v>254</v>
      </c>
      <c r="T41" s="30">
        <f>SUM(T13:T19)</f>
        <v>20180.460000000003</v>
      </c>
      <c r="U41" s="30">
        <f>SUM(U13:U19)</f>
        <v>2719.7</v>
      </c>
      <c r="V41" s="30">
        <f>SUM(V13:V19)</f>
        <v>22900.160000000003</v>
      </c>
      <c r="W41" s="30">
        <f>SUM(W13:W19)</f>
        <v>71.96875</v>
      </c>
      <c r="X41" s="30">
        <f>SUM(X13:X19)</f>
        <v>672.07999999999993</v>
      </c>
      <c r="Y41" s="31">
        <f t="shared" si="10"/>
        <v>0.10708360611831926</v>
      </c>
      <c r="Z41" s="30">
        <f>SUM(Z13:Z19)</f>
        <v>219</v>
      </c>
    </row>
    <row r="42" spans="1:27" x14ac:dyDescent="0.2">
      <c r="A42" t="s">
        <v>23</v>
      </c>
      <c r="B42" s="30">
        <f>+B21</f>
        <v>5483</v>
      </c>
      <c r="C42" s="30">
        <f t="shared" ref="C42:D42" si="11">+C21</f>
        <v>0</v>
      </c>
      <c r="D42" s="30">
        <f t="shared" si="11"/>
        <v>5483</v>
      </c>
      <c r="E42" s="30">
        <f>+E21</f>
        <v>16.20523</v>
      </c>
      <c r="F42" s="30">
        <f>+F21</f>
        <v>103.8</v>
      </c>
      <c r="G42" s="31">
        <f t="shared" si="7"/>
        <v>0.15611974951830443</v>
      </c>
      <c r="H42" s="30">
        <f>+H21</f>
        <v>34</v>
      </c>
      <c r="K42" s="30">
        <f>+K21</f>
        <v>4598.58</v>
      </c>
      <c r="L42" s="30">
        <f t="shared" ref="L42:M42" si="12">+L21</f>
        <v>0</v>
      </c>
      <c r="M42" s="30">
        <f t="shared" si="12"/>
        <v>4598.58</v>
      </c>
      <c r="N42" s="30">
        <f>+N21</f>
        <v>13.59127</v>
      </c>
      <c r="O42" s="30">
        <f>+O21</f>
        <v>132.78</v>
      </c>
      <c r="P42" s="31">
        <f>+N42/O42</f>
        <v>0.1023593161620726</v>
      </c>
      <c r="Q42" s="35">
        <f>+Q21</f>
        <v>28</v>
      </c>
      <c r="T42" s="30">
        <f>+T21</f>
        <v>5483</v>
      </c>
      <c r="U42" s="30">
        <f t="shared" ref="U42:V42" si="13">+U21</f>
        <v>0</v>
      </c>
      <c r="V42" s="30">
        <f t="shared" si="13"/>
        <v>5483</v>
      </c>
      <c r="W42" s="30">
        <f>+W21</f>
        <v>16.20523</v>
      </c>
      <c r="X42" s="30">
        <f>+X21</f>
        <v>130.06</v>
      </c>
      <c r="Y42" s="31">
        <f t="shared" si="10"/>
        <v>0.12459810856527756</v>
      </c>
      <c r="Z42" s="30">
        <f>+Z21</f>
        <v>34</v>
      </c>
    </row>
    <row r="43" spans="1:27" x14ac:dyDescent="0.2">
      <c r="A43" t="s">
        <v>38</v>
      </c>
      <c r="B43" s="30">
        <f>+B23+B24+B25</f>
        <v>2183</v>
      </c>
      <c r="C43" s="30">
        <f>+C23+C24+C25</f>
        <v>5502.31</v>
      </c>
      <c r="D43" s="30">
        <f>+D23+D24+D25</f>
        <v>7685.31</v>
      </c>
      <c r="E43" s="30">
        <f>+E23+E24+E25</f>
        <v>19.87847</v>
      </c>
      <c r="F43" s="30">
        <f>+F23+F24+F25</f>
        <v>140.06</v>
      </c>
      <c r="G43" s="31">
        <f t="shared" si="7"/>
        <v>0.14192824503784093</v>
      </c>
      <c r="H43" s="30">
        <f>+H23+H24+H25</f>
        <v>203</v>
      </c>
      <c r="K43" s="30">
        <f>+K23+K24+K25</f>
        <v>2183</v>
      </c>
      <c r="L43" s="30">
        <f>+L23+L24+L25</f>
        <v>2346.1</v>
      </c>
      <c r="M43" s="30">
        <f>+M23+M24+M25</f>
        <v>4529.1000000000004</v>
      </c>
      <c r="N43" s="30">
        <f>+N23+N24+N25</f>
        <v>12.111889999999999</v>
      </c>
      <c r="O43" s="30">
        <f>+O23+O24+O25</f>
        <v>161.45999999999998</v>
      </c>
      <c r="P43" s="31">
        <f>+N43/O43</f>
        <v>7.5014802427845903E-2</v>
      </c>
      <c r="Q43" s="30">
        <f>+Q23+Q24+Q25</f>
        <v>188</v>
      </c>
      <c r="T43" s="30">
        <f>+T23+T24+T25</f>
        <v>2183</v>
      </c>
      <c r="U43" s="30">
        <f>+U23+U24+U25</f>
        <v>2710.46</v>
      </c>
      <c r="V43" s="30">
        <f>+V23+V24+V25</f>
        <v>4893.46</v>
      </c>
      <c r="W43" s="30">
        <f>+W23+W24+W25</f>
        <v>13.009109999999998</v>
      </c>
      <c r="X43" s="30">
        <f>+X23+X24+X25</f>
        <v>172.14</v>
      </c>
      <c r="Y43" s="31">
        <f t="shared" si="10"/>
        <v>7.5572847682119193E-2</v>
      </c>
      <c r="Z43" s="30">
        <f>+Z23+Z24+Z25</f>
        <v>190</v>
      </c>
    </row>
    <row r="44" spans="1:27" x14ac:dyDescent="0.2">
      <c r="A44" t="s">
        <v>39</v>
      </c>
      <c r="B44" s="30">
        <f>+B26+B27+B28</f>
        <v>8218</v>
      </c>
      <c r="C44" s="30">
        <f>+C26+C27+C28</f>
        <v>9412.24</v>
      </c>
      <c r="D44" s="30">
        <f>+D26+D27+D28</f>
        <v>17630.239999999998</v>
      </c>
      <c r="E44" s="30">
        <f>+E26+E27+E28</f>
        <v>43.736989999999999</v>
      </c>
      <c r="F44" s="30">
        <f>+F26+F27+F28</f>
        <v>710.86</v>
      </c>
      <c r="G44" s="31">
        <f t="shared" si="7"/>
        <v>6.1526868863067269E-2</v>
      </c>
      <c r="H44" s="30">
        <f>+H26+H27+H28</f>
        <v>330</v>
      </c>
      <c r="K44" s="30">
        <f>+K26+K27+K28</f>
        <v>8238</v>
      </c>
      <c r="L44" s="30">
        <f>+L26+L27+L28</f>
        <v>56910</v>
      </c>
      <c r="M44" s="30">
        <f>+M26+M27+M28</f>
        <v>65148</v>
      </c>
      <c r="N44" s="30">
        <f>+N26+N27+N28</f>
        <v>154.34069</v>
      </c>
      <c r="O44" s="30">
        <f>+O26+O27+O28</f>
        <v>831.66</v>
      </c>
      <c r="P44" s="31">
        <f>+N44/O44</f>
        <v>0.18558147560301086</v>
      </c>
      <c r="Q44" s="30">
        <f>+Q26+Q27+Q28</f>
        <v>348</v>
      </c>
      <c r="T44" s="30">
        <f>+T26+T27+T28</f>
        <v>8218</v>
      </c>
      <c r="U44" s="30">
        <f>+U26+U27+U28</f>
        <v>11827.4</v>
      </c>
      <c r="V44" s="30">
        <f>+V26+V27+V28</f>
        <v>20045.400000000001</v>
      </c>
      <c r="W44" s="30">
        <f>+W26+W27+W28</f>
        <v>48.051540000000003</v>
      </c>
      <c r="X44" s="30">
        <f>+X26+X27+X28</f>
        <v>871.91000000000008</v>
      </c>
      <c r="Y44" s="31">
        <f t="shared" si="10"/>
        <v>5.5110665091580552E-2</v>
      </c>
      <c r="Z44" s="30">
        <f>+Z26+Z27+Z28</f>
        <v>313</v>
      </c>
    </row>
    <row r="45" spans="1:27" x14ac:dyDescent="0.2">
      <c r="A45" t="s">
        <v>31</v>
      </c>
      <c r="B45" s="30">
        <f>+B29</f>
        <v>0</v>
      </c>
      <c r="C45" s="30">
        <f t="shared" ref="C45:D45" si="14">+C29</f>
        <v>0</v>
      </c>
      <c r="D45" s="30">
        <f t="shared" si="14"/>
        <v>0</v>
      </c>
      <c r="E45" s="30">
        <f>+E29</f>
        <v>0</v>
      </c>
      <c r="F45" s="30">
        <f>+F29</f>
        <v>259.62</v>
      </c>
      <c r="G45" s="31">
        <f t="shared" si="7"/>
        <v>0</v>
      </c>
      <c r="H45" s="30">
        <f>+H29</f>
        <v>0</v>
      </c>
      <c r="K45" s="30">
        <f>+K29</f>
        <v>0</v>
      </c>
      <c r="L45" s="30">
        <f t="shared" ref="L45:M45" si="15">+L29</f>
        <v>100</v>
      </c>
      <c r="M45" s="30">
        <f t="shared" si="15"/>
        <v>100</v>
      </c>
      <c r="N45" s="30">
        <f>+N29</f>
        <v>0.20915</v>
      </c>
      <c r="O45" s="30">
        <f>+O29</f>
        <v>303.39</v>
      </c>
      <c r="P45" s="31">
        <f>+N45/O45</f>
        <v>6.8937670984541358E-4</v>
      </c>
      <c r="Q45" s="30">
        <f>+Q29</f>
        <v>1</v>
      </c>
      <c r="T45" s="30">
        <f>+T29</f>
        <v>0</v>
      </c>
      <c r="U45" s="30">
        <f t="shared" ref="U45:V45" si="16">+U29</f>
        <v>0</v>
      </c>
      <c r="V45" s="30">
        <f t="shared" si="16"/>
        <v>0</v>
      </c>
      <c r="W45" s="30">
        <f>+W29</f>
        <v>0</v>
      </c>
      <c r="X45" s="30">
        <f>+X29</f>
        <v>321.38</v>
      </c>
      <c r="Y45" s="31">
        <f t="shared" si="10"/>
        <v>0</v>
      </c>
      <c r="Z45" s="30">
        <f>+Z29</f>
        <v>0</v>
      </c>
    </row>
    <row r="46" spans="1:27" x14ac:dyDescent="0.2">
      <c r="A46" t="s">
        <v>40</v>
      </c>
      <c r="B46" s="30">
        <f>+B20+B30+B31+B10</f>
        <v>102232.63</v>
      </c>
      <c r="C46" s="30">
        <f>+C20+C30+C31+C10</f>
        <v>0</v>
      </c>
      <c r="D46" s="30">
        <f>+D20+D30+D31+D10</f>
        <v>102232.63</v>
      </c>
      <c r="E46" s="30">
        <f>+E20+E30+E31+E10</f>
        <v>350.01477999999997</v>
      </c>
      <c r="F46" s="30">
        <f>+F20+F30+F31+F10</f>
        <v>413.09999999999997</v>
      </c>
      <c r="G46" s="31">
        <f t="shared" si="7"/>
        <v>0.84728825950133135</v>
      </c>
      <c r="H46" s="30">
        <f>+H20+H30+H31+H10</f>
        <v>406</v>
      </c>
      <c r="K46" s="30">
        <f>+K20+K30+K31+K10</f>
        <v>40918.93</v>
      </c>
      <c r="L46" s="30">
        <f>+L20+L30+L31+L10</f>
        <v>0</v>
      </c>
      <c r="M46" s="30">
        <f>+M20+M30+M31+M10</f>
        <v>40918.93</v>
      </c>
      <c r="N46" s="30">
        <f>+N20+N30+N31+N10</f>
        <v>141.13538</v>
      </c>
      <c r="O46" s="30">
        <f>+O20+O30+O31+O10</f>
        <v>518.4</v>
      </c>
      <c r="P46" s="31">
        <f>+N46/O46</f>
        <v>0.2722518904320988</v>
      </c>
      <c r="Q46" s="30">
        <f>+Q20+Q30+Q31+Q10</f>
        <v>178</v>
      </c>
      <c r="T46" s="30">
        <f>+T20+T30+T31+T10</f>
        <v>7532.0599999999995</v>
      </c>
      <c r="U46" s="30">
        <f>+U20+U30+U31+U10</f>
        <v>0</v>
      </c>
      <c r="V46" s="30">
        <f>+V20+V30+V31+V10</f>
        <v>7532.0599999999995</v>
      </c>
      <c r="W46" s="30">
        <f>+W20+W30+W31+W10</f>
        <v>25.934260000000002</v>
      </c>
      <c r="X46" s="30">
        <f>+X20+X30+X31+X10</f>
        <v>513.99</v>
      </c>
      <c r="Y46" s="31">
        <f t="shared" si="10"/>
        <v>5.0456740403509802E-2</v>
      </c>
      <c r="Z46" s="30">
        <f>+Z20+Z30+Z31+Z10</f>
        <v>72</v>
      </c>
    </row>
    <row r="47" spans="1:27" x14ac:dyDescent="0.2">
      <c r="A47" t="s">
        <v>34</v>
      </c>
      <c r="B47" s="30">
        <f>+B32+B22</f>
        <v>95</v>
      </c>
      <c r="C47" s="30">
        <f t="shared" ref="C47:D47" si="17">+C32+C22</f>
        <v>0</v>
      </c>
      <c r="D47" s="30">
        <f t="shared" si="17"/>
        <v>95</v>
      </c>
      <c r="E47" s="30">
        <f>+E32+E22</f>
        <v>0.22537000000000001</v>
      </c>
      <c r="F47" s="30">
        <f>+F32+F22</f>
        <v>220.45999999999998</v>
      </c>
      <c r="G47" s="31">
        <f t="shared" si="7"/>
        <v>1.022271613898213E-3</v>
      </c>
      <c r="H47" s="30">
        <f>+H32+H22</f>
        <v>1</v>
      </c>
      <c r="K47" s="30">
        <f>+K32+K22</f>
        <v>95</v>
      </c>
      <c r="L47" s="30">
        <f t="shared" ref="L47:M47" si="18">+L32+L22</f>
        <v>100</v>
      </c>
      <c r="M47" s="30">
        <f t="shared" si="18"/>
        <v>195</v>
      </c>
      <c r="N47" s="30">
        <f>+N32+N22</f>
        <v>0.43451999999999996</v>
      </c>
      <c r="O47" s="30">
        <f>+O32+O22</f>
        <v>267.47000000000003</v>
      </c>
      <c r="P47" s="31">
        <f>+N47/O47</f>
        <v>1.6245560249747632E-3</v>
      </c>
      <c r="Q47" s="30">
        <f>+Q32+Q22</f>
        <v>2</v>
      </c>
      <c r="T47" s="30">
        <f>+T32+T22</f>
        <v>95</v>
      </c>
      <c r="U47" s="30">
        <f t="shared" ref="U47:V47" si="19">+U32+U22</f>
        <v>0</v>
      </c>
      <c r="V47" s="30">
        <f t="shared" si="19"/>
        <v>95</v>
      </c>
      <c r="W47" s="30">
        <f>+W32+W22</f>
        <v>0.22537000000000001</v>
      </c>
      <c r="X47" s="30">
        <f>+X32+X22</f>
        <v>269.61</v>
      </c>
      <c r="Y47" s="31">
        <f t="shared" si="10"/>
        <v>8.3591113089277107E-4</v>
      </c>
      <c r="Z47" s="30">
        <f>+Z32+Z22</f>
        <v>1</v>
      </c>
    </row>
    <row r="48" spans="1:27" ht="13.5" thickBot="1" x14ac:dyDescent="0.25">
      <c r="A48" t="s">
        <v>35</v>
      </c>
      <c r="B48" s="32">
        <f>+B33</f>
        <v>700</v>
      </c>
      <c r="C48" s="32">
        <f t="shared" ref="C48:D48" si="20">+C33</f>
        <v>2800</v>
      </c>
      <c r="D48" s="32">
        <f t="shared" si="20"/>
        <v>3500</v>
      </c>
      <c r="E48" s="32">
        <f>+E33</f>
        <v>7.8669899999999995</v>
      </c>
      <c r="F48" s="32">
        <f>+F33</f>
        <v>244.08</v>
      </c>
      <c r="G48" s="33">
        <f t="shared" si="7"/>
        <v>3.2231194690265481E-2</v>
      </c>
      <c r="H48" s="32">
        <f>+H33</f>
        <v>4</v>
      </c>
      <c r="K48" s="32">
        <f>+K33</f>
        <v>700</v>
      </c>
      <c r="L48" s="32">
        <f t="shared" ref="L48:M48" si="21">+L33</f>
        <v>2800</v>
      </c>
      <c r="M48" s="32">
        <f t="shared" si="21"/>
        <v>3500</v>
      </c>
      <c r="N48" s="32">
        <f>+N33</f>
        <v>7.8669899999999995</v>
      </c>
      <c r="O48" s="32">
        <f>+O33</f>
        <v>295.83999999999997</v>
      </c>
      <c r="P48" s="33">
        <f>+N48/O48</f>
        <v>2.659204299621417E-2</v>
      </c>
      <c r="Q48" s="32">
        <f>+Q33</f>
        <v>5</v>
      </c>
      <c r="T48" s="32">
        <f>+T33</f>
        <v>700</v>
      </c>
      <c r="U48" s="32">
        <f t="shared" ref="U48:V48" si="22">+U33</f>
        <v>2800</v>
      </c>
      <c r="V48" s="32">
        <f t="shared" si="22"/>
        <v>3500</v>
      </c>
      <c r="W48" s="32">
        <f>+W33</f>
        <v>7.8669899999999995</v>
      </c>
      <c r="X48" s="32">
        <f>+X33</f>
        <v>300.33</v>
      </c>
      <c r="Y48" s="33">
        <f t="shared" si="10"/>
        <v>2.6194486065328138E-2</v>
      </c>
      <c r="Z48" s="32">
        <f>+Z33</f>
        <v>4</v>
      </c>
    </row>
    <row r="49" spans="1:26" ht="13.5" thickTop="1" x14ac:dyDescent="0.2">
      <c r="B49" s="30">
        <f>SUM(B39:B48)</f>
        <v>214223.72999999998</v>
      </c>
      <c r="C49" s="30">
        <f t="shared" ref="C49:F49" si="23">SUM(C39:C48)</f>
        <v>47275.469999999994</v>
      </c>
      <c r="D49" s="30">
        <f t="shared" si="23"/>
        <v>261499.2</v>
      </c>
      <c r="E49" s="30">
        <f t="shared" si="23"/>
        <v>823.97651999999994</v>
      </c>
      <c r="F49" s="30">
        <f t="shared" si="23"/>
        <v>3007.5899999999997</v>
      </c>
      <c r="G49" s="31">
        <f t="shared" si="7"/>
        <v>0.27396570676189241</v>
      </c>
      <c r="H49" s="30">
        <f>SUM(H39:H48)</f>
        <v>1437</v>
      </c>
      <c r="K49" s="30">
        <f>SUM(K39:K48)</f>
        <v>94325.59</v>
      </c>
      <c r="L49" s="30">
        <f t="shared" ref="L49:O49" si="24">SUM(L39:L48)</f>
        <v>64975.8</v>
      </c>
      <c r="M49" s="30">
        <f t="shared" si="24"/>
        <v>159301.38999999998</v>
      </c>
      <c r="N49" s="30">
        <f t="shared" si="24"/>
        <v>457.56419</v>
      </c>
      <c r="O49" s="30">
        <f t="shared" si="24"/>
        <v>3608.79</v>
      </c>
      <c r="P49" s="31">
        <f>+N49/O49</f>
        <v>0.12679158111167455</v>
      </c>
      <c r="Q49" s="30">
        <f>SUM(Q39:Q48)</f>
        <v>1094</v>
      </c>
      <c r="T49" s="30">
        <f>SUM(T39:T48)</f>
        <v>47777.42</v>
      </c>
      <c r="U49" s="30">
        <f t="shared" ref="U49:X49" si="25">SUM(U39:U48)</f>
        <v>20057.559999999998</v>
      </c>
      <c r="V49" s="30">
        <f t="shared" si="25"/>
        <v>67834.98000000001</v>
      </c>
      <c r="W49" s="30">
        <f t="shared" si="25"/>
        <v>191.74099999999999</v>
      </c>
      <c r="X49" s="30">
        <f t="shared" si="25"/>
        <v>3702.14</v>
      </c>
      <c r="Y49" s="31">
        <f t="shared" si="10"/>
        <v>5.1791936555613781E-2</v>
      </c>
      <c r="Z49" s="30">
        <f>SUM(Z39:Z48)</f>
        <v>924</v>
      </c>
    </row>
    <row r="51" spans="1:26" x14ac:dyDescent="0.2">
      <c r="A51" s="4" t="s">
        <v>55</v>
      </c>
    </row>
    <row r="52" spans="1:26" x14ac:dyDescent="0.2">
      <c r="A52" s="4" t="s">
        <v>56</v>
      </c>
    </row>
    <row r="54" spans="1:26" x14ac:dyDescent="0.2">
      <c r="A54" s="4" t="s">
        <v>53</v>
      </c>
      <c r="B54" s="4"/>
      <c r="C54" s="4"/>
      <c r="D54" s="4"/>
      <c r="E54" s="4"/>
      <c r="F54" s="4"/>
      <c r="G54" s="4"/>
      <c r="H54" s="4"/>
      <c r="I54" s="4"/>
      <c r="J54" s="4"/>
    </row>
    <row r="55" spans="1:26" x14ac:dyDescent="0.2">
      <c r="A55" s="4"/>
      <c r="B55" s="36" t="s">
        <v>46</v>
      </c>
      <c r="C55" s="36" t="s">
        <v>47</v>
      </c>
      <c r="D55" s="36" t="s">
        <v>50</v>
      </c>
      <c r="E55" s="36" t="s">
        <v>59</v>
      </c>
      <c r="F55" s="36" t="s">
        <v>51</v>
      </c>
      <c r="G55" s="36" t="s">
        <v>48</v>
      </c>
      <c r="H55" s="36" t="s">
        <v>49</v>
      </c>
      <c r="I55" s="4"/>
      <c r="J55" s="4"/>
    </row>
    <row r="56" spans="1:26" x14ac:dyDescent="0.2">
      <c r="A56" s="4" t="s">
        <v>60</v>
      </c>
      <c r="B56" s="37">
        <v>0.3800000000000015</v>
      </c>
      <c r="C56" s="37">
        <v>0.28955002615959469</v>
      </c>
      <c r="D56" s="37">
        <v>0.34687833265091111</v>
      </c>
      <c r="E56" s="37">
        <v>0.37911702407479575</v>
      </c>
      <c r="F56" s="37">
        <v>0.41204545930259268</v>
      </c>
      <c r="G56" s="37">
        <v>0.47612189014192313</v>
      </c>
      <c r="H56" s="37">
        <v>4.9111153969214373E-2</v>
      </c>
      <c r="I56" s="4" t="s">
        <v>57</v>
      </c>
      <c r="J56" s="4"/>
    </row>
  </sheetData>
  <pageMargins left="0.7" right="0.7" top="0.75" bottom="0.75" header="0.3" footer="0.3"/>
  <pageSetup scale="60" orientation="landscape" horizontalDpi="4294967293" r:id="rId1"/>
  <ignoredErrors>
    <ignoredError sqref="G39:Z40 G42:Z48 Y35 G35:P35" formula="1"/>
    <ignoredError sqref="H41:Z41 G41" formula="1" formulaRange="1"/>
    <ignoredError sqref="B41:F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Charles River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Luciani, Ralph</dc:creator>
  <cp:lastModifiedBy>Luciani, Ralph</cp:lastModifiedBy>
  <cp:lastPrinted>2012-06-15T19:24:01Z</cp:lastPrinted>
  <dcterms:created xsi:type="dcterms:W3CDTF">2012-06-13T21:16:17Z</dcterms:created>
  <dcterms:modified xsi:type="dcterms:W3CDTF">2012-06-15T19:25:53Z</dcterms:modified>
</cp:coreProperties>
</file>